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53.xml" ContentType="application/vnd.openxmlformats-officedocument.spreadsheetml.worksheet+xml"/>
  <Override PartName="/xl/worksheets/sheet71.xml" ContentType="application/vnd.openxmlformats-officedocument.spreadsheetml.worksheet+xml"/>
  <Override PartName="/xl/worksheets/sheet82.xml" ContentType="application/vnd.openxmlformats-officedocument.spreadsheetml.worksheet+xml"/>
  <Override PartName="/xl/worksheets/sheet13.xml" ContentType="application/vnd.openxmlformats-officedocument.spreadsheetml.worksheet+xml"/>
  <Override PartName="/xl/worksheets/sheet42.xml" ContentType="application/vnd.openxmlformats-officedocument.spreadsheetml.worksheet+xml"/>
  <Override PartName="/xl/worksheets/sheet60.xml" ContentType="application/vnd.openxmlformats-officedocument.spreadsheetml.worksheet+xml"/>
  <Override PartName="/xl/styles.xml" ContentType="application/vnd.openxmlformats-officedocument.spreadsheetml.styles+xml"/>
  <Override PartName="/xl/comments8.xml" ContentType="application/vnd.openxmlformats-officedocument.spreadsheetml.comments+xml"/>
  <Override PartName="/customXml/itemProps1.xml" ContentType="application/vnd.openxmlformats-officedocument.customXmlProperties+xml"/>
  <Override PartName="/xl/worksheets/sheet7.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comments29.xml" ContentType="application/vnd.openxmlformats-officedocument.spreadsheetml.comments+xml"/>
  <Default Extension="xml" ContentType="application/xml"/>
  <Override PartName="/xl/drawings/drawing2.xml" ContentType="application/vnd.openxmlformats-officedocument.drawing+xml"/>
  <Override PartName="/xl/comments4.xml" ContentType="application/vnd.openxmlformats-officedocument.spreadsheetml.comments+xml"/>
  <Override PartName="/xl/comments18.xml" ContentType="application/vnd.openxmlformats-officedocument.spreadsheetml.comments+xml"/>
  <Override PartName="/xl/comments47.xml" ContentType="application/vnd.openxmlformats-officedocument.spreadsheetml.comments+xml"/>
  <Override PartName="/xl/worksheets/sheet3.xml" ContentType="application/vnd.openxmlformats-officedocument.spreadsheetml.worksheet+xml"/>
  <Override PartName="/xl/comments25.xml" ContentType="application/vnd.openxmlformats-officedocument.spreadsheetml.comments+xml"/>
  <Override PartName="/xl/comments36.xml" ContentType="application/vnd.openxmlformats-officedocument.spreadsheetml.comments+xml"/>
  <Override PartName="/docProps/custom.xml" ContentType="application/vnd.openxmlformats-officedocument.custom-properties+xml"/>
  <Override PartName="/xl/worksheets/sheet69.xml" ContentType="application/vnd.openxmlformats-officedocument.spreadsheetml.worksheet+xml"/>
  <Override PartName="/xl/worksheets/sheet87.xml" ContentType="application/vnd.openxmlformats-officedocument.spreadsheetml.worksheet+xml"/>
  <Override PartName="/xl/externalLinks/externalLink1.xml" ContentType="application/vnd.openxmlformats-officedocument.spreadsheetml.externalLink+xml"/>
  <Override PartName="/xl/comments14.xml" ContentType="application/vnd.openxmlformats-officedocument.spreadsheetml.comments+xml"/>
  <Override PartName="/xl/comments43.xml" ContentType="application/vnd.openxmlformats-officedocument.spreadsheetml.comments+xml"/>
  <Override PartName="/xl/worksheets/sheet29.xml" ContentType="application/vnd.openxmlformats-officedocument.spreadsheetml.worksheet+xml"/>
  <Override PartName="/xl/worksheets/sheet47.xml" ContentType="application/vnd.openxmlformats-officedocument.spreadsheetml.worksheet+xml"/>
  <Override PartName="/xl/worksheets/sheet58.xml" ContentType="application/vnd.openxmlformats-officedocument.spreadsheetml.worksheet+xml"/>
  <Override PartName="/xl/worksheets/sheet76.xml" ContentType="application/vnd.openxmlformats-officedocument.spreadsheetml.worksheet+xml"/>
  <Override PartName="/xl/sharedStrings.xml" ContentType="application/vnd.openxmlformats-officedocument.spreadsheetml.sharedStrings+xml"/>
  <Override PartName="/xl/comments21.xml" ContentType="application/vnd.openxmlformats-officedocument.spreadsheetml.comments+xml"/>
  <Override PartName="/xl/comments32.xml" ContentType="application/vnd.openxmlformats-officedocument.spreadsheetml.comments+xml"/>
  <Override PartName="/xl/worksheets/sheet18.xml" ContentType="application/vnd.openxmlformats-officedocument.spreadsheetml.worksheet+xml"/>
  <Override PartName="/xl/worksheets/sheet36.xml" ContentType="application/vnd.openxmlformats-officedocument.spreadsheetml.worksheet+xml"/>
  <Override PartName="/xl/worksheets/sheet54.xml" ContentType="application/vnd.openxmlformats-officedocument.spreadsheetml.worksheet+xml"/>
  <Override PartName="/xl/worksheets/sheet65.xml" ContentType="application/vnd.openxmlformats-officedocument.spreadsheetml.worksheet+xml"/>
  <Override PartName="/xl/worksheets/sheet83.xml" ContentType="application/vnd.openxmlformats-officedocument.spreadsheetml.worksheet+xml"/>
  <Override PartName="/xl/comments10.xml" ContentType="application/vnd.openxmlformats-officedocument.spreadsheetml.comments+xml"/>
  <Override PartName="/xl/worksheets/sheet25.xml" ContentType="application/vnd.openxmlformats-officedocument.spreadsheetml.worksheet+xml"/>
  <Override PartName="/xl/worksheets/sheet43.xml" ContentType="application/vnd.openxmlformats-officedocument.spreadsheetml.worksheet+xml"/>
  <Override PartName="/xl/worksheets/sheet72.xml" ContentType="application/vnd.openxmlformats-officedocument.spreadsheetml.worksheet+xml"/>
  <Override PartName="/xl/worksheets/sheet90.xml" ContentType="application/vnd.openxmlformats-officedocument.spreadsheetml.worksheet+xml"/>
  <Default Extension="png" ContentType="image/png"/>
  <Default Extension="bin" ContentType="application/vnd.openxmlformats-officedocument.spreadsheetml.printerSettings"/>
  <Override PartName="/xl/worksheets/sheet14.xml" ContentType="application/vnd.openxmlformats-officedocument.spreadsheetml.worksheet+xml"/>
  <Override PartName="/xl/worksheets/sheet32.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comments9.xml" ContentType="application/vnd.openxmlformats-officedocument.spreadsheetml.comments+xml"/>
  <Override PartName="/xl/worksheets/sheet8.xml" ContentType="application/vnd.openxmlformats-officedocument.spreadsheetml.worksheet+xml"/>
  <Override PartName="/xl/worksheets/sheet21.xml" ContentType="application/vnd.openxmlformats-officedocument.spreadsheetml.worksheet+xml"/>
  <Override PartName="/xl/comments48.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comments5.xml" ContentType="application/vnd.openxmlformats-officedocument.spreadsheetml.comments+xml"/>
  <Override PartName="/xl/comments19.xml" ContentType="application/vnd.openxmlformats-officedocument.spreadsheetml.comments+xml"/>
  <Override PartName="/xl/comments28.xml" ContentType="application/vnd.openxmlformats-officedocument.spreadsheetml.comments+xml"/>
  <Override PartName="/xl/comments37.xml" ContentType="application/vnd.openxmlformats-officedocument.spreadsheetml.comments+xml"/>
  <Override PartName="/xl/comments46.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omments3.xml" ContentType="application/vnd.openxmlformats-officedocument.spreadsheetml.comments+xml"/>
  <Override PartName="/xl/comments17.xml" ContentType="application/vnd.openxmlformats-officedocument.spreadsheetml.comments+xml"/>
  <Override PartName="/xl/comments26.xml" ContentType="application/vnd.openxmlformats-officedocument.spreadsheetml.comments+xml"/>
  <Override PartName="/xl/comments35.xml" ContentType="application/vnd.openxmlformats-officedocument.spreadsheetml.comments+xml"/>
  <Override PartName="/xl/comments44.xml" ContentType="application/vnd.openxmlformats-officedocument.spreadsheetml.comments+xml"/>
  <Override PartName="/xl/worksheets/sheet59.xml" ContentType="application/vnd.openxmlformats-officedocument.spreadsheetml.worksheet+xml"/>
  <Override PartName="/xl/worksheets/sheet68.xml" ContentType="application/vnd.openxmlformats-officedocument.spreadsheetml.worksheet+xml"/>
  <Override PartName="/xl/worksheets/sheet77.xml" ContentType="application/vnd.openxmlformats-officedocument.spreadsheetml.worksheet+xml"/>
  <Override PartName="/xl/worksheets/sheet79.xml" ContentType="application/vnd.openxmlformats-officedocument.spreadsheetml.worksheet+xml"/>
  <Override PartName="/xl/worksheets/sheet88.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5.xml" ContentType="application/vnd.openxmlformats-officedocument.spreadsheetml.comments+xml"/>
  <Override PartName="/xl/comments24.xml" ContentType="application/vnd.openxmlformats-officedocument.spreadsheetml.comments+xml"/>
  <Override PartName="/xl/comments33.xml" ContentType="application/vnd.openxmlformats-officedocument.spreadsheetml.comments+xml"/>
  <Override PartName="/xl/comments42.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66.xml" ContentType="application/vnd.openxmlformats-officedocument.spreadsheetml.worksheet+xml"/>
  <Override PartName="/xl/worksheets/sheet75.xml" ContentType="application/vnd.openxmlformats-officedocument.spreadsheetml.worksheet+xml"/>
  <Override PartName="/xl/worksheets/sheet86.xml" ContentType="application/vnd.openxmlformats-officedocument.spreadsheetml.worksheet+xml"/>
  <Override PartName="/xl/comments13.xml" ContentType="application/vnd.openxmlformats-officedocument.spreadsheetml.comments+xml"/>
  <Override PartName="/xl/comments22.xml" ContentType="application/vnd.openxmlformats-officedocument.spreadsheetml.comments+xml"/>
  <Override PartName="/xl/comments31.xml" ContentType="application/vnd.openxmlformats-officedocument.spreadsheetml.comments+xml"/>
  <Override PartName="/xl/comments40.xml" ContentType="application/vnd.openxmlformats-officedocument.spreadsheetml.comments+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xl/worksheets/sheet46.xml" ContentType="application/vnd.openxmlformats-officedocument.spreadsheetml.worksheet+xml"/>
  <Override PartName="/xl/worksheets/sheet55.xml" ContentType="application/vnd.openxmlformats-officedocument.spreadsheetml.worksheet+xml"/>
  <Override PartName="/xl/worksheets/sheet64.xml" ContentType="application/vnd.openxmlformats-officedocument.spreadsheetml.worksheet+xml"/>
  <Override PartName="/xl/worksheets/sheet73.xml" ContentType="application/vnd.openxmlformats-officedocument.spreadsheetml.worksheet+xml"/>
  <Override PartName="/xl/worksheets/sheet84.xml" ContentType="application/vnd.openxmlformats-officedocument.spreadsheetml.worksheet+xml"/>
  <Override PartName="/xl/comments11.xml" ContentType="application/vnd.openxmlformats-officedocument.spreadsheetml.comments+xml"/>
  <Override PartName="/xl/comments20.xml" ContentType="application/vnd.openxmlformats-officedocument.spreadsheetml.comments+xml"/>
  <Override PartName="/docProps/core.xml" ContentType="application/vnd.openxmlformats-package.core-properties+xml"/>
  <Override PartName="/xl/worksheets/sheet15.xml" ContentType="application/vnd.openxmlformats-officedocument.spreadsheetml.worksheet+xml"/>
  <Override PartName="/xl/worksheets/sheet44.xml" ContentType="application/vnd.openxmlformats-officedocument.spreadsheetml.worksheet+xml"/>
  <Override PartName="/xl/worksheets/sheet62.xml" ContentType="application/vnd.openxmlformats-officedocument.spreadsheetml.worksheet+xml"/>
  <Override PartName="/xl/worksheets/sheet91.xml" ContentType="application/vnd.openxmlformats-officedocument.spreadsheetml.worksheet+xml"/>
  <Override PartName="/xl/worksheets/sheet9.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51.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40.xml" ContentType="application/vnd.openxmlformats-officedocument.spreadsheetml.worksheet+xml"/>
  <Override PartName="/xl/comments6.xml" ContentType="application/vnd.openxmlformats-officedocument.spreadsheetml.comments+xml"/>
  <Override PartName="/xl/comments49.xml" ContentType="application/vnd.openxmlformats-officedocument.spreadsheetml.comments+xml"/>
  <Default Extension="rels" ContentType="application/vnd.openxmlformats-package.relationships+xml"/>
  <Override PartName="/xl/worksheets/sheet5.xml" ContentType="application/vnd.openxmlformats-officedocument.spreadsheetml.worksheet+xml"/>
  <Override PartName="/xl/comments27.xml" ContentType="application/vnd.openxmlformats-officedocument.spreadsheetml.comments+xml"/>
  <Override PartName="/xl/comments38.xml" ContentType="application/vnd.openxmlformats-officedocument.spreadsheetml.comments+xml"/>
  <Override PartName="/xl/worksheets/sheet89.xml" ContentType="application/vnd.openxmlformats-officedocument.spreadsheetml.worksheet+xml"/>
  <Override PartName="/xl/externalLinks/externalLink3.xml" ContentType="application/vnd.openxmlformats-officedocument.spreadsheetml.externalLink+xml"/>
  <Override PartName="/xl/comments2.xml" ContentType="application/vnd.openxmlformats-officedocument.spreadsheetml.comments+xml"/>
  <Override PartName="/xl/comments16.xml" ContentType="application/vnd.openxmlformats-officedocument.spreadsheetml.comments+xml"/>
  <Override PartName="/xl/comments45.xml" ContentType="application/vnd.openxmlformats-officedocument.spreadsheetml.comments+xml"/>
  <Override PartName="/xl/worksheets/sheet1.xml" ContentType="application/vnd.openxmlformats-officedocument.spreadsheetml.worksheet+xml"/>
  <Override PartName="/xl/worksheets/sheet49.xml" ContentType="application/vnd.openxmlformats-officedocument.spreadsheetml.worksheet+xml"/>
  <Override PartName="/xl/worksheets/sheet78.xml" ContentType="application/vnd.openxmlformats-officedocument.spreadsheetml.worksheet+xml"/>
  <Override PartName="/xl/comments23.xml" ContentType="application/vnd.openxmlformats-officedocument.spreadsheetml.comments+xml"/>
  <Override PartName="/xl/comments34.xml" ContentType="application/vnd.openxmlformats-officedocument.spreadsheetml.comments+xml"/>
  <Override PartName="/xl/worksheets/sheet38.xml" ContentType="application/vnd.openxmlformats-officedocument.spreadsheetml.worksheet+xml"/>
  <Override PartName="/xl/worksheets/sheet67.xml" ContentType="application/vnd.openxmlformats-officedocument.spreadsheetml.worksheet+xml"/>
  <Override PartName="/xl/worksheets/sheet85.xml" ContentType="application/vnd.openxmlformats-officedocument.spreadsheetml.worksheet+xml"/>
  <Override PartName="/xl/comments12.xml" ContentType="application/vnd.openxmlformats-officedocument.spreadsheetml.comments+xml"/>
  <Override PartName="/xl/comments41.xml" ContentType="application/vnd.openxmlformats-officedocument.spreadsheetml.comments+xml"/>
  <Override PartName="/xl/worksheets/sheet27.xml" ContentType="application/vnd.openxmlformats-officedocument.spreadsheetml.worksheet+xml"/>
  <Override PartName="/xl/worksheets/sheet45.xml" ContentType="application/vnd.openxmlformats-officedocument.spreadsheetml.worksheet+xml"/>
  <Override PartName="/xl/worksheets/sheet56.xml" ContentType="application/vnd.openxmlformats-officedocument.spreadsheetml.worksheet+xml"/>
  <Override PartName="/xl/worksheets/sheet74.xml" ContentType="application/vnd.openxmlformats-officedocument.spreadsheetml.worksheet+xml"/>
  <Override PartName="/xl/comments30.xml" ContentType="application/vnd.openxmlformats-officedocument.spreadsheetml.comments+xml"/>
  <Override PartName="/xl/worksheets/sheet16.xml" ContentType="application/vnd.openxmlformats-officedocument.spreadsheetml.worksheet+xml"/>
  <Override PartName="/xl/worksheets/sheet34.xml" ContentType="application/vnd.openxmlformats-officedocument.spreadsheetml.worksheet+xml"/>
  <Override PartName="/xl/worksheets/sheet52.xml" ContentType="application/vnd.openxmlformats-officedocument.spreadsheetml.worksheet+xml"/>
  <Override PartName="/xl/worksheets/sheet63.xml" ContentType="application/vnd.openxmlformats-officedocument.spreadsheetml.worksheet+xml"/>
  <Override PartName="/xl/worksheets/sheet81.xml" ContentType="application/vnd.openxmlformats-officedocument.spreadsheetml.worksheet+xml"/>
  <Override PartName="/xl/worksheets/sheet23.xml" ContentType="application/vnd.openxmlformats-officedocument.spreadsheetml.worksheet+xml"/>
  <Override PartName="/xl/worksheets/sheet41.xml" ContentType="application/vnd.openxmlformats-officedocument.spreadsheetml.worksheet+xml"/>
  <Override PartName="/xl/worksheets/sheet70.xml" ContentType="application/vnd.openxmlformats-officedocument.spreadsheetml.worksheet+xml"/>
  <Override PartName="/xl/worksheets/sheet6.xml" ContentType="application/vnd.openxmlformats-officedocument.spreadsheetml.worksheet+xml"/>
  <Override PartName="/xl/worksheets/sheet12.xml" ContentType="application/vnd.openxmlformats-officedocument.spreadsheetml.worksheet+xml"/>
  <Override PartName="/xl/worksheets/sheet30.xml" ContentType="application/vnd.openxmlformats-officedocument.spreadsheetml.worksheet+xml"/>
  <Override PartName="/xl/comments7.xml" ContentType="application/vnd.openxmlformats-officedocument.spreadsheetml.comments+xml"/>
  <Override PartName="/xl/comments39.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20736" windowHeight="9696" tabRatio="914" firstSheet="2" activeTab="61"/>
  </bookViews>
  <sheets>
    <sheet name="MTXDTQ" sheetId="77" state="hidden" r:id="rId1"/>
    <sheet name="资产负债表" sheetId="138" state="hidden" r:id="rId2"/>
    <sheet name="特别说明" sheetId="158" r:id="rId3"/>
    <sheet name="封面" sheetId="160" r:id="rId4"/>
    <sheet name="1-汇总表" sheetId="1" state="hidden" r:id="rId5"/>
    <sheet name="2-分类汇总" sheetId="2" state="hidden" r:id="rId6"/>
    <sheet name="3-流动汇总" sheetId="3" state="hidden" r:id="rId7"/>
    <sheet name="表3-1货币汇总表" sheetId="157" state="hidden" r:id="rId8"/>
    <sheet name="3-1-1现金" sheetId="4" state="hidden" r:id="rId9"/>
    <sheet name="3-1-2银行存款" sheetId="5" state="hidden" r:id="rId10"/>
    <sheet name="3-1-3其他货币资金" sheetId="6" state="hidden" r:id="rId11"/>
    <sheet name="3-2交易性金融资产汇总" sheetId="7" state="hidden" r:id="rId12"/>
    <sheet name="3-2-1交易性-股票" sheetId="8" state="hidden" r:id="rId13"/>
    <sheet name="3-2-2交易性-债券" sheetId="9" state="hidden" r:id="rId14"/>
    <sheet name="3-2-3交易性-基金" sheetId="121" state="hidden" r:id="rId15"/>
    <sheet name="3-3应收票据" sheetId="98" state="hidden" r:id="rId16"/>
    <sheet name="3-4应收账款" sheetId="11" state="hidden" r:id="rId17"/>
    <sheet name="3-5预付账款" sheetId="14" state="hidden" r:id="rId18"/>
    <sheet name="3-6应收利息" sheetId="13" state="hidden" r:id="rId19"/>
    <sheet name="3-7应收股利" sheetId="12" state="hidden" r:id="rId20"/>
    <sheet name="3-8其他应收款" sheetId="16" state="hidden" r:id="rId21"/>
    <sheet name="3-9存货汇总" sheetId="17" state="hidden" r:id="rId22"/>
    <sheet name="3-9-1材料采购（在途物资）" sheetId="19" state="hidden" r:id="rId23"/>
    <sheet name="3-9-2原材料" sheetId="18" state="hidden" r:id="rId24"/>
    <sheet name="3-9-3在库周转材料" sheetId="20" state="hidden" r:id="rId25"/>
    <sheet name="3-9-4委托加工物资" sheetId="100" state="hidden" r:id="rId26"/>
    <sheet name="3-9-5产成品（库存商品）" sheetId="23" state="hidden" r:id="rId27"/>
    <sheet name="3-9-6在产品（自制半成品）" sheetId="99" state="hidden" r:id="rId28"/>
    <sheet name="3-9-7发出商品" sheetId="116" state="hidden" r:id="rId29"/>
    <sheet name="3-9-8在用周转材料" sheetId="26" state="hidden" r:id="rId30"/>
    <sheet name="3-10一年到期非流动资产" sheetId="31" state="hidden" r:id="rId31"/>
    <sheet name="3-11其他流动资产" sheetId="32" state="hidden" r:id="rId32"/>
    <sheet name="4-非流动资产汇总" sheetId="150" state="hidden" r:id="rId33"/>
    <sheet name="4-1可供出售金融资产汇总" sheetId="33" state="hidden" r:id="rId34"/>
    <sheet name="4-1-1可出售-股票" sheetId="34" state="hidden" r:id="rId35"/>
    <sheet name="4-1-2可出售-债券" sheetId="35" state="hidden" r:id="rId36"/>
    <sheet name="4-1-3可出售-其他" sheetId="123" state="hidden" r:id="rId37"/>
    <sheet name="4-2持有到期投资" sheetId="124" state="hidden" r:id="rId38"/>
    <sheet name="4-3长期应收" sheetId="127" state="hidden" r:id="rId39"/>
    <sheet name="4-4股权投资" sheetId="36" state="hidden" r:id="rId40"/>
    <sheet name="4-5-1投资性房地产" sheetId="126" state="hidden" r:id="rId41"/>
    <sheet name="4-5-2投资性房地产" sheetId="154" state="hidden" r:id="rId42"/>
    <sheet name="4-5-3投资性地产" sheetId="156" state="hidden" r:id="rId43"/>
    <sheet name="4-5-4投资性地产" sheetId="155" state="hidden" r:id="rId44"/>
    <sheet name="4-6资产汇总" sheetId="37" r:id="rId45"/>
    <sheet name="4-6-1房屋建筑物" sheetId="38" r:id="rId46"/>
    <sheet name="4-6-2构筑物" sheetId="39" r:id="rId47"/>
    <sheet name="4-6-3管道沟槽" sheetId="40" state="hidden" r:id="rId48"/>
    <sheet name="4-6-4机器设备" sheetId="41" state="hidden" r:id="rId49"/>
    <sheet name="4-6-5车辆" sheetId="42" state="hidden" r:id="rId50"/>
    <sheet name="4-6-6电子设备" sheetId="43" state="hidden" r:id="rId51"/>
    <sheet name="4-6-7土地" sheetId="120" state="hidden" r:id="rId52"/>
    <sheet name="4-6-8井巷工程" sheetId="162" state="hidden" r:id="rId53"/>
    <sheet name="4-7在建工程汇总" sheetId="128" state="hidden" r:id="rId54"/>
    <sheet name="4-7-1在建（土建）" sheetId="45" state="hidden" r:id="rId55"/>
    <sheet name="4-7-2在建（设备）" sheetId="46" state="hidden" r:id="rId56"/>
    <sheet name="4-8工程物资" sheetId="44" state="hidden" r:id="rId57"/>
    <sheet name="4-9固定资产清理" sheetId="47" state="hidden" r:id="rId58"/>
    <sheet name="4-10生物资产（苗木）" sheetId="129" state="hidden" r:id="rId59"/>
    <sheet name="4-11油气资产" sheetId="130" state="hidden" r:id="rId60"/>
    <sheet name="4-12无形资产汇总" sheetId="131" state="hidden" r:id="rId61"/>
    <sheet name="4-12-1无形-土地" sheetId="49" r:id="rId62"/>
    <sheet name="4-12-2无形-矿业权" sheetId="152" state="hidden" r:id="rId63"/>
    <sheet name="4-12-3无形-其他" sheetId="50" state="hidden" r:id="rId64"/>
    <sheet name="4-13开发支出" sheetId="151" state="hidden" r:id="rId65"/>
    <sheet name="4-14商誉" sheetId="133" state="hidden" r:id="rId66"/>
    <sheet name="4-15长期待摊费用" sheetId="52" state="hidden" r:id="rId67"/>
    <sheet name="4-16递延所得税资产" sheetId="54" state="hidden" r:id="rId68"/>
    <sheet name="4-17其他非流动资产" sheetId="53" state="hidden" r:id="rId69"/>
    <sheet name="5-流动负债汇总" sheetId="55" state="hidden" r:id="rId70"/>
    <sheet name="5-1短期借款" sheetId="56" state="hidden" r:id="rId71"/>
    <sheet name="5-2交易性金融负债" sheetId="134" state="hidden" r:id="rId72"/>
    <sheet name="5-3应付票据" sheetId="57" state="hidden" r:id="rId73"/>
    <sheet name="5-4应付账款" sheetId="58" state="hidden" r:id="rId74"/>
    <sheet name="5-5预收账款" sheetId="59" state="hidden" r:id="rId75"/>
    <sheet name="5-6职工薪酬" sheetId="62" state="hidden" r:id="rId76"/>
    <sheet name="5-7应交税费" sheetId="64" state="hidden" r:id="rId77"/>
    <sheet name="5-8应付利息" sheetId="135" state="hidden" r:id="rId78"/>
    <sheet name="5-9应付股利（利润）" sheetId="65" state="hidden" r:id="rId79"/>
    <sheet name="5-10其他应付款" sheetId="61" state="hidden" r:id="rId80"/>
    <sheet name="5-11一年到期非流动负债" sheetId="68" state="hidden" r:id="rId81"/>
    <sheet name="5-12其他流动负债" sheetId="69" state="hidden" r:id="rId82"/>
    <sheet name="6-非流动负债汇总 " sheetId="70" state="hidden" r:id="rId83"/>
    <sheet name="6-1长期借款" sheetId="71" state="hidden" r:id="rId84"/>
    <sheet name="6-2应付债券" sheetId="110" state="hidden" r:id="rId85"/>
    <sheet name="6-3长期应付款" sheetId="73" state="hidden" r:id="rId86"/>
    <sheet name="6-4专项应付款" sheetId="111" state="hidden" r:id="rId87"/>
    <sheet name="6-5预计负债" sheetId="136" state="hidden" r:id="rId88"/>
    <sheet name="6-6递延所得税负债" sheetId="76" state="hidden" r:id="rId89"/>
    <sheet name="6-7其他非流动负债" sheetId="96" state="hidden" r:id="rId90"/>
    <sheet name="00000000" sheetId="78" state="veryHidden" r:id="rId91"/>
  </sheets>
  <externalReferences>
    <externalReference r:id="rId92"/>
    <externalReference r:id="rId93"/>
    <externalReference r:id="rId94"/>
    <externalReference r:id="rId95"/>
  </externalReferences>
  <definedNames>
    <definedName name="_xlnm._FilterDatabase" localSheetId="5" hidden="1">'2-分类汇总'!$A$4:$G$59</definedName>
    <definedName name="aa" localSheetId="64">#REF!</definedName>
    <definedName name="aa" localSheetId="32">#REF!</definedName>
    <definedName name="_xlnm.Print_Area" localSheetId="4">'1-汇总表'!$A$1:$G$33</definedName>
    <definedName name="_xlnm.Print_Area" localSheetId="5">'2-分类汇总'!$A$1:$G$59</definedName>
    <definedName name="_xlnm.Print_Area" localSheetId="30">'3-10一年到期非流动资产'!$A$1:$J$29</definedName>
    <definedName name="_xlnm.Print_Area" localSheetId="31">'3-11其他流动资产'!$A$1:$K$29</definedName>
    <definedName name="_xlnm.Print_Area" localSheetId="8">'3-1-1现金'!$A$1:$K$29</definedName>
    <definedName name="_xlnm.Print_Area" localSheetId="9">'3-1-2银行存款'!$A$1:$L$15</definedName>
    <definedName name="_xlnm.Print_Area" localSheetId="10">'3-1-3其他货币资金'!$A$1:$L$29</definedName>
    <definedName name="_xlnm.Print_Area" localSheetId="12">'3-2-1交易性-股票'!$A$1:$M$28</definedName>
    <definedName name="_xlnm.Print_Area" localSheetId="13">'3-2-2交易性-债券'!$A$1:$M$28</definedName>
    <definedName name="_xlnm.Print_Area" localSheetId="14">'3-2-3交易性-基金'!$A$1:$M$28</definedName>
    <definedName name="_xlnm.Print_Area" localSheetId="11">'3-2交易性金融资产汇总'!$A$1:$G$25</definedName>
    <definedName name="_xlnm.Print_Area" localSheetId="15">'3-3应收票据'!$A$1:$K$29</definedName>
    <definedName name="_xlnm.Print_Area" localSheetId="16">'3-4应收账款'!$A$1:$K$27</definedName>
    <definedName name="_xlnm.Print_Area" localSheetId="17">'3-5预付账款'!$A$1:$K$18</definedName>
    <definedName name="_xlnm.Print_Area" localSheetId="18">'3-6应收利息'!$A$1:$L$14</definedName>
    <definedName name="_xlnm.Print_Area" localSheetId="19">'3-7应收股利'!$A$1:$J$29</definedName>
    <definedName name="_xlnm.Print_Area" localSheetId="20">'3-8其他应收款'!$A$1:$K$27</definedName>
    <definedName name="_xlnm.Print_Area" localSheetId="22">'3-9-1材料采购（在途物资）'!$A$1:$O$28</definedName>
    <definedName name="_xlnm.Print_Area" localSheetId="23">'3-9-2原材料'!$A$1:$P$29</definedName>
    <definedName name="_xlnm.Print_Area" localSheetId="24">'3-9-3在库周转材料'!$A$1:$P$29</definedName>
    <definedName name="_xlnm.Print_Area" localSheetId="25">'3-9-4委托加工物资'!$A$1:$P$29</definedName>
    <definedName name="_xlnm.Print_Area" localSheetId="26">'3-9-5产成品（库存商品）'!$A$1:$T$92</definedName>
    <definedName name="_xlnm.Print_Area" localSheetId="27">'3-9-6在产品（自制半成品）'!$A$1:$O$29</definedName>
    <definedName name="_xlnm.Print_Area" localSheetId="28">'3-9-7发出商品'!$A$1:$P$29</definedName>
    <definedName name="_xlnm.Print_Area" localSheetId="29">'3-9-8在用周转材料'!$A$1:$O$18</definedName>
    <definedName name="_xlnm.Print_Area" localSheetId="21">'3-9存货汇总'!$A$1:$G$26</definedName>
    <definedName name="_xlnm.Print_Area" localSheetId="58">'4-10生物资产（苗木）'!$A$1:$U$29</definedName>
    <definedName name="_xlnm.Print_Area" localSheetId="34">'4-1-1可出售-股票'!$A$1:$M$28</definedName>
    <definedName name="_xlnm.Print_Area" localSheetId="59">'4-11油气资产'!$A$1:$R$28</definedName>
    <definedName name="_xlnm.Print_Area" localSheetId="61">'4-12-1无形-土地'!$A$1:$Q$13</definedName>
    <definedName name="_xlnm.Print_Area" localSheetId="62">'4-12-2无形-矿业权'!$A$1:$O$28</definedName>
    <definedName name="_xlnm.Print_Area" localSheetId="63">'4-12-3无形-其他'!$A$1:$L$28</definedName>
    <definedName name="_xlnm.Print_Area" localSheetId="35">'4-1-2可出售-债券'!$A$1:$M$29</definedName>
    <definedName name="_xlnm.Print_Area" localSheetId="60">'4-12无形资产汇总'!$A$1:$G$25</definedName>
    <definedName name="_xlnm.Print_Area" localSheetId="64">'4-13开发支出'!$A$1:$I$28</definedName>
    <definedName name="_xlnm.Print_Area" localSheetId="36">'4-1-3可出售-其他'!$A$1:$M$28</definedName>
    <definedName name="_xlnm.Print_Area" localSheetId="65">'4-14商誉'!$A$1:$I$28</definedName>
    <definedName name="_xlnm.Print_Area" localSheetId="66">'4-15长期待摊费用'!$A$1:$L$14</definedName>
    <definedName name="_xlnm.Print_Area" localSheetId="67">'4-16递延所得税资产'!$A$1:$G$28</definedName>
    <definedName name="_xlnm.Print_Area" localSheetId="68">'4-17其他非流动资产'!$A$1:$I$28</definedName>
    <definedName name="_xlnm.Print_Area" localSheetId="33">'4-1可供出售金融资产汇总'!$A$1:$G$26</definedName>
    <definedName name="_xlnm.Print_Area" localSheetId="37">'4-2持有到期投资'!$A$1:$M$15</definedName>
    <definedName name="_xlnm.Print_Area" localSheetId="38">'4-3长期应收'!$A$1:$J$29</definedName>
    <definedName name="_xlnm.Print_Area" localSheetId="39">'4-4股权投资'!$A$1:$L$16</definedName>
    <definedName name="_xlnm.Print_Area" localSheetId="40">'4-5-1投资性房地产'!$A$1:$S$19</definedName>
    <definedName name="_xlnm.Print_Area" localSheetId="45">'4-6-1房屋建筑物'!$A$1:$R$29</definedName>
    <definedName name="_xlnm.Print_Area" localSheetId="46">'4-6-2构筑物'!$A$1:$S$67</definedName>
    <definedName name="_xlnm.Print_Area" localSheetId="47">'4-6-3管道沟槽'!$A$1:$Q$21</definedName>
    <definedName name="_xlnm.Print_Area" localSheetId="48">'4-6-4机器设备'!$A$1:$R$19</definedName>
    <definedName name="_xlnm.Print_Area" localSheetId="49">'4-6-5车辆'!$A$1:$R$16</definedName>
    <definedName name="_xlnm.Print_Area" localSheetId="50">'4-6-6电子设备'!$A$1:$R$21</definedName>
    <definedName name="_xlnm.Print_Area" localSheetId="51">'4-6-7土地'!$A$1:$Q$29</definedName>
    <definedName name="_xlnm.Print_Area" localSheetId="44">'4-6资产汇总'!$A$1:$L$26</definedName>
    <definedName name="_xlnm.Print_Area" localSheetId="54">'4-7-1在建（土建）'!$A$1:$Q$29</definedName>
    <definedName name="_xlnm.Print_Area" localSheetId="55">'4-7-2在建（设备）'!$A$1:$V$28</definedName>
    <definedName name="_xlnm.Print_Area" localSheetId="53">'4-7在建工程汇总'!$A$1:$G$15</definedName>
    <definedName name="_xlnm.Print_Area" localSheetId="56">'4-8工程物资'!$A$1:$S$29</definedName>
    <definedName name="_xlnm.Print_Area" localSheetId="57">'4-9固定资产清理'!$A$1:$I$28</definedName>
    <definedName name="_xlnm.Print_Area" localSheetId="32">'4-非流动资产汇总'!$A$1:$G$30</definedName>
    <definedName name="_xlnm.Print_Area" localSheetId="79">'5-10其他应付款'!$A$1:$H$39</definedName>
    <definedName name="_xlnm.Print_Area" localSheetId="80">'5-11一年到期非流动负债'!$A$1:$I$29</definedName>
    <definedName name="_xlnm.Print_Area" localSheetId="81">'5-12其他流动负债'!$A$1:$H$29</definedName>
    <definedName name="_xlnm.Print_Area" localSheetId="70">'5-1短期借款'!$A$1:$L$28</definedName>
    <definedName name="_xlnm.Print_Area" localSheetId="71">'5-2交易性金融负债'!$A$1:$H$28</definedName>
    <definedName name="_xlnm.Print_Area" localSheetId="72">'5-3应付票据'!$A$1:$I$28</definedName>
    <definedName name="_xlnm.Print_Area" localSheetId="73">'5-4应付账款'!$A$1:$H$89</definedName>
    <definedName name="_xlnm.Print_Area" localSheetId="74">'5-5预收账款'!$A$1:$H$14</definedName>
    <definedName name="_xlnm.Print_Area" localSheetId="75">'5-6职工薪酬'!$A$1:$G$23</definedName>
    <definedName name="_xlnm.Print_Area" localSheetId="76">'5-7应交税费'!$A$1:$H$16</definedName>
    <definedName name="_xlnm.Print_Area" localSheetId="77">'5-8应付利息'!$A$1:$J$28</definedName>
    <definedName name="_xlnm.Print_Area" localSheetId="78">'5-9应付股利（利润）'!$A$1:$H$28</definedName>
    <definedName name="_xlnm.Print_Area" localSheetId="69">'5-流动负债汇总'!$A$1:$G$28</definedName>
    <definedName name="_xlnm.Print_Area" localSheetId="83">'6-1长期借款'!$A$1:$L$29</definedName>
    <definedName name="_xlnm.Print_Area" localSheetId="84">'6-2应付债券'!$A$1:$J$29</definedName>
    <definedName name="_xlnm.Print_Area" localSheetId="85">'6-3长期应付款'!$A$1:$J$29</definedName>
    <definedName name="_xlnm.Print_Area" localSheetId="86">'6-4专项应付款'!$A$1:$H$29</definedName>
    <definedName name="_xlnm.Print_Area" localSheetId="87">'6-5预计负债'!$A$1:$H$29</definedName>
    <definedName name="_xlnm.Print_Area" localSheetId="88">'6-6递延所得税负债'!$A$1:$G$29</definedName>
    <definedName name="_xlnm.Print_Area" localSheetId="89">'6-7其他非流动负债'!$A$1:$H$29</definedName>
    <definedName name="_xlnm.Print_Area" localSheetId="82">'6-非流动负债汇总 '!$A$1:$G$29</definedName>
    <definedName name="_xlnm.Print_Area" localSheetId="7">'表3-1货币汇总表'!$A$1:$H$24</definedName>
    <definedName name="_xlnm.Print_Titles" localSheetId="4">'1-汇总表'!$1:$6</definedName>
    <definedName name="_xlnm.Print_Titles" localSheetId="5">'2-分类汇总'!$1:$4</definedName>
    <definedName name="_xlnm.Print_Titles" localSheetId="30">'3-10一年到期非流动资产'!$1:$4</definedName>
    <definedName name="_xlnm.Print_Titles" localSheetId="31">'3-11其他流动资产'!$1:$4</definedName>
    <definedName name="_xlnm.Print_Titles" localSheetId="8">'3-1-1现金'!$1:$4</definedName>
    <definedName name="_xlnm.Print_Titles" localSheetId="9">'3-1-2银行存款'!$1:$4</definedName>
    <definedName name="_xlnm.Print_Titles" localSheetId="10">'3-1-3其他货币资金'!$1:$4</definedName>
    <definedName name="_xlnm.Print_Titles" localSheetId="12">'3-2-1交易性-股票'!$1:$4</definedName>
    <definedName name="_xlnm.Print_Titles" localSheetId="13">'3-2-2交易性-债券'!$1:$4</definedName>
    <definedName name="_xlnm.Print_Titles" localSheetId="14">'3-2-3交易性-基金'!$1:$4</definedName>
    <definedName name="_xlnm.Print_Titles" localSheetId="11">'3-2交易性金融资产汇总'!$1:$3</definedName>
    <definedName name="_xlnm.Print_Titles" localSheetId="15">'3-3应收票据'!$1:$4</definedName>
    <definedName name="_xlnm.Print_Titles" localSheetId="16">'3-4应收账款'!$1:$4</definedName>
    <definedName name="_xlnm.Print_Titles" localSheetId="17">'3-5预付账款'!$1:$4</definedName>
    <definedName name="_xlnm.Print_Titles" localSheetId="18">'3-6应收利息'!$1:$4</definedName>
    <definedName name="_xlnm.Print_Titles" localSheetId="19">'3-7应收股利'!$1:$4</definedName>
    <definedName name="_xlnm.Print_Titles" localSheetId="20">'3-8其他应收款'!$1:$4</definedName>
    <definedName name="_xlnm.Print_Titles" localSheetId="22">'3-9-1材料采购（在途物资）'!$1:$5</definedName>
    <definedName name="_xlnm.Print_Titles" localSheetId="23">'3-9-2原材料'!$1:$5</definedName>
    <definedName name="_xlnm.Print_Titles" localSheetId="24">'3-9-3在库周转材料'!$1:$5</definedName>
    <definedName name="_xlnm.Print_Titles" localSheetId="25">'3-9-4委托加工物资'!$1:$5</definedName>
    <definedName name="_xlnm.Print_Titles" localSheetId="26">'3-9-5产成品（库存商品）'!$1:$5</definedName>
    <definedName name="_xlnm.Print_Titles" localSheetId="27">'3-9-6在产品（自制半成品）'!$1:$5</definedName>
    <definedName name="_xlnm.Print_Titles" localSheetId="28">'3-9-7发出商品'!$1:$5</definedName>
    <definedName name="_xlnm.Print_Titles" localSheetId="29">'3-9-8在用周转材料'!$1:$5</definedName>
    <definedName name="_xlnm.Print_Titles" localSheetId="58">'4-10生物资产（苗木）'!$1:$5</definedName>
    <definedName name="_xlnm.Print_Titles" localSheetId="34">'4-1-1可出售-股票'!$1:$4</definedName>
    <definedName name="_xlnm.Print_Titles" localSheetId="59">'4-11油气资产'!$1:$5</definedName>
    <definedName name="_xlnm.Print_Titles" localSheetId="61">'4-12-1无形-土地'!$1:$4</definedName>
    <definedName name="_xlnm.Print_Titles" localSheetId="63">'4-12-3无形-其他'!$1:$4</definedName>
    <definedName name="_xlnm.Print_Titles" localSheetId="35">'4-1-2可出售-债券'!$1:$4</definedName>
    <definedName name="_xlnm.Print_Titles" localSheetId="64">'4-13开发支出'!$1:$4</definedName>
    <definedName name="_xlnm.Print_Titles" localSheetId="36">'4-1-3可出售-其他'!$1:$4</definedName>
    <definedName name="_xlnm.Print_Titles" localSheetId="65">'4-14商誉'!$1:$4</definedName>
    <definedName name="_xlnm.Print_Titles" localSheetId="66">'4-15长期待摊费用'!$1:$4</definedName>
    <definedName name="_xlnm.Print_Titles" localSheetId="67">'4-16递延所得税资产'!$1:$4</definedName>
    <definedName name="_xlnm.Print_Titles" localSheetId="68">'4-17其他非流动资产'!$1:$4</definedName>
    <definedName name="_xlnm.Print_Titles" localSheetId="37">'4-2持有到期投资'!$1:$4</definedName>
    <definedName name="_xlnm.Print_Titles" localSheetId="38">'4-3长期应收'!$1:$4</definedName>
    <definedName name="_xlnm.Print_Titles" localSheetId="39">'4-4股权投资'!$1:$4</definedName>
    <definedName name="_xlnm.Print_Titles" localSheetId="40">'4-5-1投资性房地产'!$1:$6</definedName>
    <definedName name="_xlnm.Print_Titles" localSheetId="45">'4-6-1房屋建筑物'!$1:$5</definedName>
    <definedName name="_xlnm.Print_Titles" localSheetId="46">'4-6-2构筑物'!$1:$5</definedName>
    <definedName name="_xlnm.Print_Titles" localSheetId="47">'4-6-3管道沟槽'!$1:$5</definedName>
    <definedName name="_xlnm.Print_Titles" localSheetId="48">'4-6-4机器设备'!$1:$5</definedName>
    <definedName name="_xlnm.Print_Titles" localSheetId="49">'4-6-5车辆'!$1:$5</definedName>
    <definedName name="_xlnm.Print_Titles" localSheetId="50">'4-6-6电子设备'!$1:$5</definedName>
    <definedName name="_xlnm.Print_Titles" localSheetId="51">'4-6-7土地'!$1:$5</definedName>
    <definedName name="_xlnm.Print_Titles" localSheetId="54">'4-7-1在建（土建）'!$1:$4</definedName>
    <definedName name="_xlnm.Print_Titles" localSheetId="55">'4-7-2在建（设备）'!$1:$5</definedName>
    <definedName name="_xlnm.Print_Titles" localSheetId="56">'4-8工程物资'!$1:$5</definedName>
    <definedName name="_xlnm.Print_Titles" localSheetId="57">'4-9固定资产清理'!$1:$4</definedName>
    <definedName name="_xlnm.Print_Titles" localSheetId="79">'5-10其他应付款'!$1:$4</definedName>
    <definedName name="_xlnm.Print_Titles" localSheetId="80">'5-11一年到期非流动负债'!$1:$4</definedName>
    <definedName name="_xlnm.Print_Titles" localSheetId="81">'5-12其他流动负债'!$1:$4</definedName>
    <definedName name="_xlnm.Print_Titles" localSheetId="70">'5-1短期借款'!$1:$4</definedName>
    <definedName name="_xlnm.Print_Titles" localSheetId="71">'5-2交易性金融负债'!$1:$4</definedName>
    <definedName name="_xlnm.Print_Titles" localSheetId="72">'5-3应付票据'!$1:$4</definedName>
    <definedName name="_xlnm.Print_Titles" localSheetId="73">'5-4应付账款'!$1:$4</definedName>
    <definedName name="_xlnm.Print_Titles" localSheetId="74">'5-5预收账款'!$1:$4</definedName>
    <definedName name="_xlnm.Print_Titles" localSheetId="75">'5-6职工薪酬'!$1:$4</definedName>
    <definedName name="_xlnm.Print_Titles" localSheetId="76">'5-7应交税费'!$1:$4</definedName>
    <definedName name="_xlnm.Print_Titles" localSheetId="77">'5-8应付利息'!$1:$4</definedName>
    <definedName name="_xlnm.Print_Titles" localSheetId="78">'5-9应付股利（利润）'!$1:$4</definedName>
    <definedName name="_xlnm.Print_Titles" localSheetId="83">'6-1长期借款'!$1:$4</definedName>
    <definedName name="_xlnm.Print_Titles" localSheetId="84">'6-2应付债券'!$2:$5</definedName>
    <definedName name="_xlnm.Print_Titles" localSheetId="85">'6-3长期应付款'!$1:$5</definedName>
    <definedName name="_xlnm.Print_Titles" localSheetId="86">'6-4专项应付款'!$2:$5</definedName>
    <definedName name="_xlnm.Print_Titles" localSheetId="87">'6-5预计负债'!$1:$4</definedName>
    <definedName name="_xlnm.Print_Titles" localSheetId="88">'6-6递延所得税负债'!$1:$4</definedName>
    <definedName name="_xlnm.Print_Titles" localSheetId="89">'6-7其他非流动负债'!$1:$4</definedName>
    <definedName name="_xlnm.Print_Titles" localSheetId="7">'表3-1货币汇总表'!$1:$3</definedName>
    <definedName name="Work_Program_By_Area_List" localSheetId="64">#REF!</definedName>
    <definedName name="Work_Program_By_Area_List" localSheetId="32">#REF!</definedName>
    <definedName name="전" localSheetId="64">#REF!</definedName>
    <definedName name="전" localSheetId="32">#REF!</definedName>
    <definedName name="주택사업본부" localSheetId="64">#REF!</definedName>
    <definedName name="주택사업본부" localSheetId="32">#REF!</definedName>
    <definedName name="철구사업본부" localSheetId="64">#REF!</definedName>
    <definedName name="철구사업본부" localSheetId="32">#REF!</definedName>
  </definedNames>
  <calcPr calcId="124519" fullPrecision="0"/>
  <fileRecoveryPr repairLoad="1"/>
</workbook>
</file>

<file path=xl/calcChain.xml><?xml version="1.0" encoding="utf-8"?>
<calcChain xmlns="http://schemas.openxmlformats.org/spreadsheetml/2006/main">
  <c r="Q11" i="39"/>
  <c r="Q12"/>
  <c r="Q13"/>
  <c r="T7" i="41"/>
  <c r="C6"/>
  <c r="D6"/>
  <c r="E6"/>
  <c r="F6"/>
  <c r="G6"/>
  <c r="C7"/>
  <c r="D7"/>
  <c r="E7"/>
  <c r="F7"/>
  <c r="G7"/>
  <c r="C8"/>
  <c r="D8"/>
  <c r="E8"/>
  <c r="F8"/>
  <c r="G8"/>
  <c r="H8"/>
  <c r="C9"/>
  <c r="D9"/>
  <c r="E9"/>
  <c r="F9"/>
  <c r="G9"/>
  <c r="H9"/>
  <c r="C10"/>
  <c r="D10"/>
  <c r="F10"/>
  <c r="H10"/>
  <c r="C11"/>
  <c r="D11"/>
  <c r="E11"/>
  <c r="F11"/>
  <c r="G11"/>
  <c r="H11"/>
  <c r="P18" i="38"/>
  <c r="P19"/>
  <c r="P20"/>
  <c r="P21"/>
  <c r="B61" i="39"/>
  <c r="C61"/>
  <c r="I61"/>
  <c r="B19"/>
  <c r="C19"/>
  <c r="B20"/>
  <c r="C20"/>
  <c r="I20"/>
  <c r="B21"/>
  <c r="C21"/>
  <c r="I21"/>
  <c r="B22"/>
  <c r="C22"/>
  <c r="I22"/>
  <c r="B23"/>
  <c r="C23"/>
  <c r="I23"/>
  <c r="B24"/>
  <c r="C24"/>
  <c r="I24"/>
  <c r="B25"/>
  <c r="C25"/>
  <c r="I25"/>
  <c r="B26"/>
  <c r="C26"/>
  <c r="I26"/>
  <c r="B27"/>
  <c r="C27"/>
  <c r="I27"/>
  <c r="B28"/>
  <c r="C28"/>
  <c r="I28"/>
  <c r="B29"/>
  <c r="C29"/>
  <c r="I29"/>
  <c r="B30"/>
  <c r="C30"/>
  <c r="I30"/>
  <c r="B31"/>
  <c r="C31"/>
  <c r="I31"/>
  <c r="B32"/>
  <c r="C32"/>
  <c r="I32"/>
  <c r="B33"/>
  <c r="C33"/>
  <c r="I33"/>
  <c r="B34"/>
  <c r="C34"/>
  <c r="I34"/>
  <c r="B35"/>
  <c r="C35"/>
  <c r="I35"/>
  <c r="B36"/>
  <c r="C36"/>
  <c r="I36"/>
  <c r="B37"/>
  <c r="C37"/>
  <c r="I37"/>
  <c r="B38"/>
  <c r="C38"/>
  <c r="I38"/>
  <c r="B39"/>
  <c r="C39"/>
  <c r="I39"/>
  <c r="B40"/>
  <c r="C40"/>
  <c r="I40"/>
  <c r="B41"/>
  <c r="C41"/>
  <c r="I41"/>
  <c r="B42"/>
  <c r="C42"/>
  <c r="I42"/>
  <c r="B43"/>
  <c r="C43"/>
  <c r="I43"/>
  <c r="B44"/>
  <c r="C44"/>
  <c r="I44"/>
  <c r="B45"/>
  <c r="C45"/>
  <c r="I45"/>
  <c r="B46"/>
  <c r="C46"/>
  <c r="I46"/>
  <c r="B47"/>
  <c r="C47"/>
  <c r="I47"/>
  <c r="B48"/>
  <c r="C48"/>
  <c r="I48"/>
  <c r="B49"/>
  <c r="C49"/>
  <c r="I49"/>
  <c r="B50"/>
  <c r="C50"/>
  <c r="I50"/>
  <c r="B51"/>
  <c r="C51"/>
  <c r="I51"/>
  <c r="B52"/>
  <c r="C52"/>
  <c r="I52"/>
  <c r="B53"/>
  <c r="C53"/>
  <c r="I53"/>
  <c r="B54"/>
  <c r="C54"/>
  <c r="I54"/>
  <c r="B55"/>
  <c r="C55"/>
  <c r="I55"/>
  <c r="B56"/>
  <c r="C56"/>
  <c r="I56"/>
  <c r="B57"/>
  <c r="C57"/>
  <c r="I57"/>
  <c r="B58"/>
  <c r="C58"/>
  <c r="I58"/>
  <c r="B59"/>
  <c r="C59"/>
  <c r="I59"/>
  <c r="B60"/>
  <c r="C60"/>
  <c r="I60"/>
  <c r="B18" i="38"/>
  <c r="C18"/>
  <c r="D18"/>
  <c r="F18"/>
  <c r="G18"/>
  <c r="B19"/>
  <c r="C19"/>
  <c r="D19"/>
  <c r="F19"/>
  <c r="G19"/>
  <c r="B20"/>
  <c r="C20"/>
  <c r="D20"/>
  <c r="F20"/>
  <c r="G20"/>
  <c r="B21"/>
  <c r="C21"/>
  <c r="D21"/>
  <c r="F21"/>
  <c r="G21"/>
  <c r="E8" i="37"/>
  <c r="F8"/>
  <c r="I17" i="39"/>
  <c r="I18"/>
  <c r="B16"/>
  <c r="C16"/>
  <c r="B17"/>
  <c r="C17"/>
  <c r="B18"/>
  <c r="C18"/>
  <c r="G25" i="37"/>
  <c r="L8" i="38" l="1"/>
  <c r="K8"/>
  <c r="L7"/>
  <c r="K7"/>
  <c r="L6"/>
  <c r="K6"/>
  <c r="M15" i="39"/>
  <c r="L15"/>
  <c r="M14"/>
  <c r="L14"/>
  <c r="M13"/>
  <c r="L13"/>
  <c r="M12"/>
  <c r="L12"/>
  <c r="M11"/>
  <c r="L11"/>
  <c r="M10"/>
  <c r="L10"/>
  <c r="M9"/>
  <c r="L9"/>
  <c r="M8"/>
  <c r="L8"/>
  <c r="M7"/>
  <c r="L7"/>
  <c r="M6"/>
  <c r="L6"/>
  <c r="A14" i="40" l="1"/>
  <c r="A15"/>
  <c r="A7" l="1"/>
  <c r="A8" s="1"/>
  <c r="A9" s="1"/>
  <c r="A10" s="1"/>
  <c r="A11" s="1"/>
  <c r="A12" s="1"/>
  <c r="A13" s="1"/>
  <c r="B7" i="39" l="1"/>
  <c r="C7"/>
  <c r="B8"/>
  <c r="C8"/>
  <c r="B9"/>
  <c r="C9"/>
  <c r="B10"/>
  <c r="C10"/>
  <c r="B11"/>
  <c r="C11"/>
  <c r="B12"/>
  <c r="C12"/>
  <c r="B13"/>
  <c r="C13"/>
  <c r="B14"/>
  <c r="C14"/>
  <c r="B15"/>
  <c r="C15"/>
  <c r="C6"/>
  <c r="B6"/>
  <c r="A6"/>
  <c r="B7" i="38"/>
  <c r="C7"/>
  <c r="D7"/>
  <c r="F7"/>
  <c r="G7"/>
  <c r="B8"/>
  <c r="C8"/>
  <c r="D8"/>
  <c r="F8"/>
  <c r="G8"/>
  <c r="B9"/>
  <c r="C9"/>
  <c r="D9"/>
  <c r="F9"/>
  <c r="G9"/>
  <c r="B10"/>
  <c r="C10"/>
  <c r="D10"/>
  <c r="F10"/>
  <c r="G10"/>
  <c r="B11"/>
  <c r="C11"/>
  <c r="D11"/>
  <c r="F11"/>
  <c r="G11"/>
  <c r="B12"/>
  <c r="C12"/>
  <c r="D12"/>
  <c r="F12"/>
  <c r="G12"/>
  <c r="B13"/>
  <c r="C13"/>
  <c r="D13"/>
  <c r="F13"/>
  <c r="G13"/>
  <c r="B14"/>
  <c r="C14"/>
  <c r="D14"/>
  <c r="F14"/>
  <c r="G14"/>
  <c r="B15"/>
  <c r="C15"/>
  <c r="D15"/>
  <c r="F15"/>
  <c r="G15"/>
  <c r="B16"/>
  <c r="C16"/>
  <c r="D16"/>
  <c r="F16"/>
  <c r="G16"/>
  <c r="B17"/>
  <c r="C17"/>
  <c r="D17"/>
  <c r="F17"/>
  <c r="G17"/>
  <c r="G6"/>
  <c r="D6"/>
  <c r="F6"/>
  <c r="C6"/>
  <c r="A6"/>
  <c r="B6"/>
  <c r="H6" l="1"/>
  <c r="H8"/>
  <c r="H7"/>
  <c r="A7"/>
  <c r="A8" s="1"/>
  <c r="A9" s="1"/>
  <c r="A10" s="1"/>
  <c r="A11" s="1"/>
  <c r="A12" s="1"/>
  <c r="A13" s="1"/>
  <c r="A14" s="1"/>
  <c r="A15" s="1"/>
  <c r="A16" s="1"/>
  <c r="A17" s="1"/>
  <c r="A18" s="1"/>
  <c r="A19" s="1"/>
  <c r="A20" s="1"/>
  <c r="A21" s="1"/>
  <c r="A7" i="39"/>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E27" i="96" l="1"/>
  <c r="F26"/>
  <c r="G26" s="1"/>
  <c r="F25"/>
  <c r="F24"/>
  <c r="G24" s="1"/>
  <c r="F23"/>
  <c r="F22"/>
  <c r="G21" s="1"/>
  <c r="F21"/>
  <c r="F20"/>
  <c r="F19"/>
  <c r="F18"/>
  <c r="G18" s="1"/>
  <c r="F17"/>
  <c r="F16"/>
  <c r="G16" s="1"/>
  <c r="F15"/>
  <c r="F14"/>
  <c r="F13"/>
  <c r="F12"/>
  <c r="F11"/>
  <c r="F10"/>
  <c r="G10" s="1"/>
  <c r="F9"/>
  <c r="F8"/>
  <c r="G8" s="1"/>
  <c r="F7"/>
  <c r="F6"/>
  <c r="G6" s="1"/>
  <c r="F5"/>
  <c r="G5" s="1"/>
  <c r="D27" i="76"/>
  <c r="E26"/>
  <c r="E25"/>
  <c r="E24"/>
  <c r="E23"/>
  <c r="F23" s="1"/>
  <c r="E22"/>
  <c r="E21"/>
  <c r="F21" s="1"/>
  <c r="E20"/>
  <c r="E19"/>
  <c r="E18"/>
  <c r="E17"/>
  <c r="E16"/>
  <c r="E15"/>
  <c r="E14"/>
  <c r="E13"/>
  <c r="F13" s="1"/>
  <c r="E12"/>
  <c r="E11"/>
  <c r="E10"/>
  <c r="F9"/>
  <c r="E9"/>
  <c r="E8"/>
  <c r="E7"/>
  <c r="F7" s="1"/>
  <c r="E6"/>
  <c r="F6" s="1"/>
  <c r="E5"/>
  <c r="F5" s="1"/>
  <c r="E27" i="136"/>
  <c r="F26"/>
  <c r="F25"/>
  <c r="F24"/>
  <c r="G24" s="1"/>
  <c r="F23"/>
  <c r="F22"/>
  <c r="F21"/>
  <c r="F20"/>
  <c r="G20" s="1"/>
  <c r="F19"/>
  <c r="F18"/>
  <c r="F17"/>
  <c r="F16"/>
  <c r="G16" s="1"/>
  <c r="F15"/>
  <c r="F14"/>
  <c r="F13"/>
  <c r="F12"/>
  <c r="G12" s="1"/>
  <c r="F11"/>
  <c r="F10"/>
  <c r="F9"/>
  <c r="G8"/>
  <c r="F8"/>
  <c r="F7"/>
  <c r="F6"/>
  <c r="G6" s="1"/>
  <c r="F5"/>
  <c r="G5" s="1"/>
  <c r="E27" i="111"/>
  <c r="F26"/>
  <c r="F25"/>
  <c r="G25" s="1"/>
  <c r="F24"/>
  <c r="F23"/>
  <c r="F22"/>
  <c r="F21"/>
  <c r="G21" s="1"/>
  <c r="F20"/>
  <c r="F19"/>
  <c r="F18"/>
  <c r="F17"/>
  <c r="G17" s="1"/>
  <c r="F16"/>
  <c r="F15"/>
  <c r="F14"/>
  <c r="F13"/>
  <c r="G13" s="1"/>
  <c r="F12"/>
  <c r="F11"/>
  <c r="F10"/>
  <c r="G9"/>
  <c r="F9"/>
  <c r="F8"/>
  <c r="F7"/>
  <c r="G7" s="1"/>
  <c r="F6"/>
  <c r="F27" s="1"/>
  <c r="G27" i="73"/>
  <c r="H26"/>
  <c r="H25"/>
  <c r="I25" s="1"/>
  <c r="H24"/>
  <c r="H23"/>
  <c r="H22"/>
  <c r="H21"/>
  <c r="I21" s="1"/>
  <c r="H20"/>
  <c r="H19"/>
  <c r="H18"/>
  <c r="H17"/>
  <c r="I17" s="1"/>
  <c r="H16"/>
  <c r="H15"/>
  <c r="H14"/>
  <c r="H13"/>
  <c r="I13" s="1"/>
  <c r="H12"/>
  <c r="H11"/>
  <c r="H10"/>
  <c r="H9"/>
  <c r="I9" s="1"/>
  <c r="H8"/>
  <c r="H7"/>
  <c r="I7" s="1"/>
  <c r="H6"/>
  <c r="G27" i="110"/>
  <c r="H26"/>
  <c r="H25"/>
  <c r="I25" s="1"/>
  <c r="H24"/>
  <c r="H23"/>
  <c r="H22"/>
  <c r="H21"/>
  <c r="I21" s="1"/>
  <c r="H20"/>
  <c r="H19"/>
  <c r="H18"/>
  <c r="I17"/>
  <c r="H17"/>
  <c r="H16"/>
  <c r="H15"/>
  <c r="H14"/>
  <c r="H13"/>
  <c r="I13" s="1"/>
  <c r="H12"/>
  <c r="H11"/>
  <c r="I10" s="1"/>
  <c r="H10"/>
  <c r="H9"/>
  <c r="I9" s="1"/>
  <c r="H8"/>
  <c r="H7"/>
  <c r="I7" s="1"/>
  <c r="H6"/>
  <c r="H27" i="71"/>
  <c r="I26"/>
  <c r="K25"/>
  <c r="I25"/>
  <c r="I24"/>
  <c r="I23"/>
  <c r="I22"/>
  <c r="I21"/>
  <c r="K21" s="1"/>
  <c r="I20"/>
  <c r="I19"/>
  <c r="I18"/>
  <c r="I17"/>
  <c r="K17" s="1"/>
  <c r="I16"/>
  <c r="I15"/>
  <c r="I14"/>
  <c r="I13"/>
  <c r="K13" s="1"/>
  <c r="I12"/>
  <c r="I11"/>
  <c r="I10"/>
  <c r="K9"/>
  <c r="I9"/>
  <c r="I8"/>
  <c r="I7"/>
  <c r="K7" s="1"/>
  <c r="I6"/>
  <c r="K6" s="1"/>
  <c r="I5"/>
  <c r="G26" i="70"/>
  <c r="G25"/>
  <c r="G24"/>
  <c r="G23"/>
  <c r="G22"/>
  <c r="G21"/>
  <c r="G20"/>
  <c r="G19"/>
  <c r="G18"/>
  <c r="G17"/>
  <c r="G16"/>
  <c r="G15"/>
  <c r="G14"/>
  <c r="G13"/>
  <c r="G12"/>
  <c r="C10"/>
  <c r="C9"/>
  <c r="C8"/>
  <c r="C7"/>
  <c r="C6"/>
  <c r="E27" i="69"/>
  <c r="F26"/>
  <c r="F25"/>
  <c r="G24" s="1"/>
  <c r="F24"/>
  <c r="F23"/>
  <c r="G23" s="1"/>
  <c r="F22"/>
  <c r="F21"/>
  <c r="F20"/>
  <c r="F19"/>
  <c r="G19" s="1"/>
  <c r="F18"/>
  <c r="F17"/>
  <c r="F16"/>
  <c r="F15"/>
  <c r="G15" s="1"/>
  <c r="F14"/>
  <c r="F13"/>
  <c r="F12"/>
  <c r="F11"/>
  <c r="G11" s="1"/>
  <c r="F10"/>
  <c r="F9"/>
  <c r="F8"/>
  <c r="F7"/>
  <c r="G7" s="1"/>
  <c r="F6"/>
  <c r="G6" s="1"/>
  <c r="F5"/>
  <c r="G5" s="1"/>
  <c r="F27" i="68"/>
  <c r="G26"/>
  <c r="H26" s="1"/>
  <c r="G25"/>
  <c r="G24"/>
  <c r="G23"/>
  <c r="G22"/>
  <c r="H22" s="1"/>
  <c r="G21"/>
  <c r="G20"/>
  <c r="G19"/>
  <c r="G18"/>
  <c r="H18" s="1"/>
  <c r="G17"/>
  <c r="G16"/>
  <c r="G15"/>
  <c r="H14"/>
  <c r="G14"/>
  <c r="G13"/>
  <c r="G12"/>
  <c r="G11"/>
  <c r="G10"/>
  <c r="H10" s="1"/>
  <c r="G9"/>
  <c r="G8"/>
  <c r="G7"/>
  <c r="G6"/>
  <c r="H6" s="1"/>
  <c r="G5"/>
  <c r="H5" s="1"/>
  <c r="E37" i="61"/>
  <c r="F36"/>
  <c r="G36" s="1"/>
  <c r="F11"/>
  <c r="F8"/>
  <c r="F7"/>
  <c r="F6"/>
  <c r="F5"/>
  <c r="G5" s="1"/>
  <c r="E26" i="65"/>
  <c r="F25"/>
  <c r="G25" s="1"/>
  <c r="F24"/>
  <c r="G24" s="1"/>
  <c r="F23"/>
  <c r="G23" s="1"/>
  <c r="F22"/>
  <c r="G22" s="1"/>
  <c r="F21"/>
  <c r="G21" s="1"/>
  <c r="F20"/>
  <c r="G20" s="1"/>
  <c r="F19"/>
  <c r="G19" s="1"/>
  <c r="F18"/>
  <c r="G18" s="1"/>
  <c r="F17"/>
  <c r="G17" s="1"/>
  <c r="F16"/>
  <c r="G16" s="1"/>
  <c r="F15"/>
  <c r="G15" s="1"/>
  <c r="F14"/>
  <c r="G14" s="1"/>
  <c r="F13"/>
  <c r="G13" s="1"/>
  <c r="F12"/>
  <c r="G12" s="1"/>
  <c r="F11"/>
  <c r="G11" s="1"/>
  <c r="F10"/>
  <c r="G10" s="1"/>
  <c r="F9"/>
  <c r="G9" s="1"/>
  <c r="F8"/>
  <c r="G8" s="1"/>
  <c r="F7"/>
  <c r="G7" s="1"/>
  <c r="F6"/>
  <c r="G6" s="1"/>
  <c r="F5"/>
  <c r="G26" i="135"/>
  <c r="H25"/>
  <c r="I25" s="1"/>
  <c r="H24"/>
  <c r="I24" s="1"/>
  <c r="H23"/>
  <c r="I23" s="1"/>
  <c r="H22"/>
  <c r="I22" s="1"/>
  <c r="H21"/>
  <c r="I21" s="1"/>
  <c r="H20"/>
  <c r="I20" s="1"/>
  <c r="H19"/>
  <c r="I19" s="1"/>
  <c r="H18"/>
  <c r="I18" s="1"/>
  <c r="H17"/>
  <c r="I17" s="1"/>
  <c r="H16"/>
  <c r="I16" s="1"/>
  <c r="H15"/>
  <c r="I15" s="1"/>
  <c r="H14"/>
  <c r="I14" s="1"/>
  <c r="H13"/>
  <c r="I13" s="1"/>
  <c r="H12"/>
  <c r="I12" s="1"/>
  <c r="H11"/>
  <c r="I11" s="1"/>
  <c r="H10"/>
  <c r="I10" s="1"/>
  <c r="H9"/>
  <c r="I9" s="1"/>
  <c r="H8"/>
  <c r="I8" s="1"/>
  <c r="H7"/>
  <c r="I7" s="1"/>
  <c r="H6"/>
  <c r="I6" s="1"/>
  <c r="H5"/>
  <c r="E14" i="64"/>
  <c r="F13"/>
  <c r="F12"/>
  <c r="F11"/>
  <c r="F10"/>
  <c r="F9"/>
  <c r="F8"/>
  <c r="F7"/>
  <c r="F6"/>
  <c r="F5"/>
  <c r="G5" s="1"/>
  <c r="D21" i="62"/>
  <c r="E19"/>
  <c r="E18"/>
  <c r="F18" s="1"/>
  <c r="E17"/>
  <c r="E16"/>
  <c r="E15"/>
  <c r="E14"/>
  <c r="F14" s="1"/>
  <c r="E13"/>
  <c r="E12"/>
  <c r="E11"/>
  <c r="E10"/>
  <c r="F10" s="1"/>
  <c r="E9"/>
  <c r="E8"/>
  <c r="E7"/>
  <c r="E6"/>
  <c r="F6" s="1"/>
  <c r="E5"/>
  <c r="E12" i="59"/>
  <c r="F11"/>
  <c r="G11" s="1"/>
  <c r="F10"/>
  <c r="F9"/>
  <c r="G8" s="1"/>
  <c r="F8"/>
  <c r="F7"/>
  <c r="G7" s="1"/>
  <c r="F6"/>
  <c r="F5"/>
  <c r="E87" i="58"/>
  <c r="F86"/>
  <c r="G86" s="1"/>
  <c r="F85"/>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G23" s="1"/>
  <c r="F23"/>
  <c r="F22"/>
  <c r="F21"/>
  <c r="F20"/>
  <c r="G19" s="1"/>
  <c r="F19"/>
  <c r="F18"/>
  <c r="F17"/>
  <c r="F16"/>
  <c r="G15" s="1"/>
  <c r="F15"/>
  <c r="F14"/>
  <c r="F13"/>
  <c r="F12"/>
  <c r="G11" s="1"/>
  <c r="F11"/>
  <c r="F10"/>
  <c r="F9"/>
  <c r="F8"/>
  <c r="G7" s="1"/>
  <c r="F7"/>
  <c r="F6"/>
  <c r="F5"/>
  <c r="F26" i="57"/>
  <c r="C7" i="55" s="1"/>
  <c r="G25" i="57"/>
  <c r="H25" s="1"/>
  <c r="G24"/>
  <c r="H24" s="1"/>
  <c r="G23"/>
  <c r="H23" s="1"/>
  <c r="G22"/>
  <c r="H22" s="1"/>
  <c r="G21"/>
  <c r="H21" s="1"/>
  <c r="G20"/>
  <c r="H20" s="1"/>
  <c r="G19"/>
  <c r="H19" s="1"/>
  <c r="G18"/>
  <c r="H18" s="1"/>
  <c r="G17"/>
  <c r="H17" s="1"/>
  <c r="G16"/>
  <c r="H16" s="1"/>
  <c r="G15"/>
  <c r="H15" s="1"/>
  <c r="G14"/>
  <c r="H14" s="1"/>
  <c r="G13"/>
  <c r="H13" s="1"/>
  <c r="G12"/>
  <c r="H12" s="1"/>
  <c r="G11"/>
  <c r="H11" s="1"/>
  <c r="G10"/>
  <c r="H10" s="1"/>
  <c r="G9"/>
  <c r="H9" s="1"/>
  <c r="G8"/>
  <c r="H8" s="1"/>
  <c r="G7"/>
  <c r="H7" s="1"/>
  <c r="G6"/>
  <c r="H6" s="1"/>
  <c r="G5"/>
  <c r="E26" i="134"/>
  <c r="F25"/>
  <c r="G25" s="1"/>
  <c r="F24"/>
  <c r="G24" s="1"/>
  <c r="F23"/>
  <c r="G23" s="1"/>
  <c r="F22"/>
  <c r="G22" s="1"/>
  <c r="F21"/>
  <c r="G21" s="1"/>
  <c r="F20"/>
  <c r="G20" s="1"/>
  <c r="F19"/>
  <c r="G19" s="1"/>
  <c r="F18"/>
  <c r="G18" s="1"/>
  <c r="F17"/>
  <c r="G17" s="1"/>
  <c r="F16"/>
  <c r="G16" s="1"/>
  <c r="F15"/>
  <c r="G15" s="1"/>
  <c r="F14"/>
  <c r="G14" s="1"/>
  <c r="F13"/>
  <c r="G13" s="1"/>
  <c r="F12"/>
  <c r="G12" s="1"/>
  <c r="F11"/>
  <c r="G11" s="1"/>
  <c r="F10"/>
  <c r="G10" s="1"/>
  <c r="F9"/>
  <c r="G9" s="1"/>
  <c r="F8"/>
  <c r="G8" s="1"/>
  <c r="F7"/>
  <c r="G7" s="1"/>
  <c r="F6"/>
  <c r="G6" s="1"/>
  <c r="F5"/>
  <c r="G5" s="1"/>
  <c r="H26" i="56"/>
  <c r="I25"/>
  <c r="K25" s="1"/>
  <c r="I24"/>
  <c r="I23"/>
  <c r="I22"/>
  <c r="I21"/>
  <c r="K21" s="1"/>
  <c r="I20"/>
  <c r="I19"/>
  <c r="I18"/>
  <c r="I17"/>
  <c r="I16"/>
  <c r="I15"/>
  <c r="I14"/>
  <c r="I13"/>
  <c r="K13" s="1"/>
  <c r="I12"/>
  <c r="I11"/>
  <c r="I10"/>
  <c r="I9"/>
  <c r="I8"/>
  <c r="I7"/>
  <c r="I6"/>
  <c r="I5"/>
  <c r="K5" s="1"/>
  <c r="E27" i="55"/>
  <c r="G25"/>
  <c r="G24"/>
  <c r="G23"/>
  <c r="G22"/>
  <c r="G21"/>
  <c r="G20"/>
  <c r="G19"/>
  <c r="G18"/>
  <c r="G17"/>
  <c r="C16"/>
  <c r="C13"/>
  <c r="C12"/>
  <c r="C10"/>
  <c r="C6"/>
  <c r="F26" i="53"/>
  <c r="D26"/>
  <c r="E25"/>
  <c r="H25" s="1"/>
  <c r="E24"/>
  <c r="H24" s="1"/>
  <c r="G24" s="1"/>
  <c r="E23"/>
  <c r="E22"/>
  <c r="G22" s="1"/>
  <c r="E21"/>
  <c r="H21" s="1"/>
  <c r="E20"/>
  <c r="H20" s="1"/>
  <c r="G20" s="1"/>
  <c r="E19"/>
  <c r="G19" s="1"/>
  <c r="E18"/>
  <c r="G18" s="1"/>
  <c r="E17"/>
  <c r="H17" s="1"/>
  <c r="E16"/>
  <c r="H16" s="1"/>
  <c r="G16" s="1"/>
  <c r="E15"/>
  <c r="H14" s="1"/>
  <c r="E14"/>
  <c r="G14" s="1"/>
  <c r="E13"/>
  <c r="H13" s="1"/>
  <c r="E12"/>
  <c r="H12" s="1"/>
  <c r="G12" s="1"/>
  <c r="E11"/>
  <c r="G11" s="1"/>
  <c r="E10"/>
  <c r="G10" s="1"/>
  <c r="E9"/>
  <c r="G9" s="1"/>
  <c r="H8"/>
  <c r="G8"/>
  <c r="H7"/>
  <c r="G7"/>
  <c r="H6"/>
  <c r="G6"/>
  <c r="H5" s="1"/>
  <c r="E5"/>
  <c r="G5" s="1"/>
  <c r="F26" i="54"/>
  <c r="D26"/>
  <c r="E25"/>
  <c r="E24"/>
  <c r="E23"/>
  <c r="E22"/>
  <c r="E21"/>
  <c r="E20"/>
  <c r="E19"/>
  <c r="E18"/>
  <c r="E17"/>
  <c r="E16"/>
  <c r="E15"/>
  <c r="E14"/>
  <c r="E13"/>
  <c r="E12"/>
  <c r="E11"/>
  <c r="E10"/>
  <c r="E9"/>
  <c r="E8"/>
  <c r="E7"/>
  <c r="E6"/>
  <c r="E5"/>
  <c r="I12" i="52"/>
  <c r="F12"/>
  <c r="G11"/>
  <c r="J11" s="1"/>
  <c r="G10"/>
  <c r="K10" s="1"/>
  <c r="G9"/>
  <c r="K9" s="1"/>
  <c r="G8"/>
  <c r="K8" s="1"/>
  <c r="J8" s="1"/>
  <c r="G7"/>
  <c r="K7" s="1"/>
  <c r="G6"/>
  <c r="G5"/>
  <c r="J5" s="1"/>
  <c r="H25" i="133"/>
  <c r="F24"/>
  <c r="F26" s="1"/>
  <c r="D24"/>
  <c r="D26" s="1"/>
  <c r="E23"/>
  <c r="G23" s="1"/>
  <c r="E22"/>
  <c r="G22" s="1"/>
  <c r="E21"/>
  <c r="H21" s="1"/>
  <c r="G21" s="1"/>
  <c r="E20"/>
  <c r="E19"/>
  <c r="G19" s="1"/>
  <c r="E18"/>
  <c r="H18" s="1"/>
  <c r="E17"/>
  <c r="H17" s="1"/>
  <c r="G17" s="1"/>
  <c r="E16"/>
  <c r="G16" s="1"/>
  <c r="E15"/>
  <c r="G15" s="1"/>
  <c r="E14"/>
  <c r="G14" s="1"/>
  <c r="E13"/>
  <c r="H13" s="1"/>
  <c r="G13" s="1"/>
  <c r="E12"/>
  <c r="G12" s="1"/>
  <c r="E11"/>
  <c r="G11" s="1"/>
  <c r="E10"/>
  <c r="G10" s="1"/>
  <c r="E9"/>
  <c r="H9" s="1"/>
  <c r="G9" s="1"/>
  <c r="E8"/>
  <c r="H8" s="1"/>
  <c r="E7"/>
  <c r="G7" s="1"/>
  <c r="E6"/>
  <c r="G6" s="1"/>
  <c r="E5"/>
  <c r="F26" i="151"/>
  <c r="D26"/>
  <c r="E25"/>
  <c r="G25" s="1"/>
  <c r="E24"/>
  <c r="H24" s="1"/>
  <c r="E23"/>
  <c r="G23" s="1"/>
  <c r="E22"/>
  <c r="H22" s="1"/>
  <c r="G22" s="1"/>
  <c r="E21"/>
  <c r="H21" s="1"/>
  <c r="E20"/>
  <c r="G20" s="1"/>
  <c r="G19"/>
  <c r="E19"/>
  <c r="H19" s="1"/>
  <c r="E18"/>
  <c r="H18" s="1"/>
  <c r="G18" s="1"/>
  <c r="E17"/>
  <c r="G17" s="1"/>
  <c r="E16"/>
  <c r="G16" s="1"/>
  <c r="E15"/>
  <c r="H15" s="1"/>
  <c r="E14"/>
  <c r="H14" s="1"/>
  <c r="G14" s="1"/>
  <c r="E13"/>
  <c r="H13" s="1"/>
  <c r="E12"/>
  <c r="H12" s="1"/>
  <c r="E11"/>
  <c r="H11" s="1"/>
  <c r="E10"/>
  <c r="H10" s="1"/>
  <c r="G10" s="1"/>
  <c r="E9"/>
  <c r="G9" s="1"/>
  <c r="E8"/>
  <c r="H8" s="1"/>
  <c r="E7"/>
  <c r="G7" s="1"/>
  <c r="E6"/>
  <c r="E5"/>
  <c r="H5" s="1"/>
  <c r="I26" i="50"/>
  <c r="F26"/>
  <c r="E26"/>
  <c r="G25"/>
  <c r="G24"/>
  <c r="J24" s="1"/>
  <c r="G23"/>
  <c r="K23" s="1"/>
  <c r="G22"/>
  <c r="K22" s="1"/>
  <c r="J22" s="1"/>
  <c r="G21"/>
  <c r="J21" s="1"/>
  <c r="G20"/>
  <c r="J20" s="1"/>
  <c r="G19"/>
  <c r="K19" s="1"/>
  <c r="G18"/>
  <c r="K18" s="1"/>
  <c r="J18" s="1"/>
  <c r="G17"/>
  <c r="G16"/>
  <c r="J16" s="1"/>
  <c r="G15"/>
  <c r="K15" s="1"/>
  <c r="G14"/>
  <c r="K14" s="1"/>
  <c r="J14" s="1"/>
  <c r="G13"/>
  <c r="K13" s="1"/>
  <c r="G12"/>
  <c r="J12" s="1"/>
  <c r="G11"/>
  <c r="K11" s="1"/>
  <c r="G10"/>
  <c r="K10" s="1"/>
  <c r="J10" s="1"/>
  <c r="G9"/>
  <c r="G8"/>
  <c r="J8" s="1"/>
  <c r="G7"/>
  <c r="K7" s="1"/>
  <c r="G6"/>
  <c r="K6" s="1"/>
  <c r="J6" s="1"/>
  <c r="G5"/>
  <c r="J5" s="1"/>
  <c r="K5" s="1"/>
  <c r="H27" i="152"/>
  <c r="L26"/>
  <c r="J26"/>
  <c r="I26"/>
  <c r="K25"/>
  <c r="K24"/>
  <c r="M24" s="1"/>
  <c r="K23"/>
  <c r="N23" s="1"/>
  <c r="K22"/>
  <c r="N22" s="1"/>
  <c r="K21"/>
  <c r="M21" s="1"/>
  <c r="M20"/>
  <c r="K20"/>
  <c r="K19"/>
  <c r="M19" s="1"/>
  <c r="K18"/>
  <c r="N18" s="1"/>
  <c r="K17"/>
  <c r="M17" s="1"/>
  <c r="K16"/>
  <c r="M16" s="1"/>
  <c r="K15"/>
  <c r="M15" s="1"/>
  <c r="K14"/>
  <c r="N14" s="1"/>
  <c r="K13"/>
  <c r="M13" s="1"/>
  <c r="K12"/>
  <c r="M12" s="1"/>
  <c r="K11"/>
  <c r="N11" s="1"/>
  <c r="K10"/>
  <c r="M10" s="1"/>
  <c r="K9"/>
  <c r="M9" s="1"/>
  <c r="K8"/>
  <c r="M8" s="1"/>
  <c r="K7"/>
  <c r="M7" s="1"/>
  <c r="K6"/>
  <c r="M6" s="1"/>
  <c r="K5"/>
  <c r="N5" s="1"/>
  <c r="L11" i="49"/>
  <c r="K11"/>
  <c r="E18" i="37" s="1"/>
  <c r="M10" i="49"/>
  <c r="O10" s="1"/>
  <c r="O9"/>
  <c r="M9"/>
  <c r="P9" s="1"/>
  <c r="M8"/>
  <c r="N10" i="152" l="1"/>
  <c r="J7" i="50"/>
  <c r="K6" i="56"/>
  <c r="K10"/>
  <c r="I22" i="110"/>
  <c r="I26"/>
  <c r="M11" i="49"/>
  <c r="M11" i="152"/>
  <c r="M14"/>
  <c r="K8" i="50"/>
  <c r="J11"/>
  <c r="G13" i="151"/>
  <c r="E21" i="62"/>
  <c r="G8" i="69"/>
  <c r="G12"/>
  <c r="H19" i="53"/>
  <c r="H26" i="135"/>
  <c r="G5" i="151"/>
  <c r="G8" i="133"/>
  <c r="G27" i="58"/>
  <c r="G31"/>
  <c r="G35"/>
  <c r="G39"/>
  <c r="G43"/>
  <c r="G47"/>
  <c r="G51"/>
  <c r="J15" i="50"/>
  <c r="K21"/>
  <c r="H20" i="151"/>
  <c r="H23"/>
  <c r="G14" i="111"/>
  <c r="G18"/>
  <c r="F26" i="76"/>
  <c r="I10" i="73"/>
  <c r="I14"/>
  <c r="J23" i="50"/>
  <c r="E26" i="151"/>
  <c r="G8"/>
  <c r="H17"/>
  <c r="H6" i="133"/>
  <c r="H9" i="53"/>
  <c r="G21"/>
  <c r="K16" i="56"/>
  <c r="G58" i="58"/>
  <c r="G62"/>
  <c r="G66"/>
  <c r="G70"/>
  <c r="F15" i="62"/>
  <c r="F19"/>
  <c r="G7" i="64"/>
  <c r="G11"/>
  <c r="I5" i="135"/>
  <c r="G6" i="61"/>
  <c r="H23" i="68"/>
  <c r="G17" i="136"/>
  <c r="G21"/>
  <c r="N6" i="152"/>
  <c r="H19" i="133"/>
  <c r="F26" i="134"/>
  <c r="D6" i="55" s="1"/>
  <c r="G6" s="1"/>
  <c r="I26" i="73"/>
  <c r="N16" i="152"/>
  <c r="M18"/>
  <c r="N20"/>
  <c r="M23"/>
  <c r="K24" i="50"/>
  <c r="H7" i="151"/>
  <c r="H16" i="133"/>
  <c r="H22"/>
  <c r="K11" i="52"/>
  <c r="G17" i="53"/>
  <c r="H7" i="68"/>
  <c r="H11"/>
  <c r="K18" i="71"/>
  <c r="K22"/>
  <c r="N9" i="152"/>
  <c r="H16" i="151"/>
  <c r="G24"/>
  <c r="E24" i="133"/>
  <c r="H11"/>
  <c r="H14"/>
  <c r="K5" i="52"/>
  <c r="H11" i="53"/>
  <c r="G13"/>
  <c r="H22"/>
  <c r="G25"/>
  <c r="K8" i="56"/>
  <c r="K22"/>
  <c r="G5" i="58"/>
  <c r="G9"/>
  <c r="G13"/>
  <c r="G17"/>
  <c r="G21"/>
  <c r="G25"/>
  <c r="G29"/>
  <c r="G33"/>
  <c r="G37"/>
  <c r="G41"/>
  <c r="G45"/>
  <c r="G49"/>
  <c r="G53"/>
  <c r="F12" i="59"/>
  <c r="F11" i="62"/>
  <c r="G9" i="64"/>
  <c r="G13"/>
  <c r="G8" i="61"/>
  <c r="H19" i="68"/>
  <c r="G20" i="69"/>
  <c r="I27" i="71"/>
  <c r="K14"/>
  <c r="H27" i="110"/>
  <c r="I18"/>
  <c r="I22" i="73"/>
  <c r="G10" i="111"/>
  <c r="G26"/>
  <c r="G13" i="136"/>
  <c r="F10" i="76"/>
  <c r="P10" i="49"/>
  <c r="N7" i="152"/>
  <c r="N13"/>
  <c r="N17"/>
  <c r="N24"/>
  <c r="K16" i="50"/>
  <c r="J19"/>
  <c r="G11" i="151"/>
  <c r="G21"/>
  <c r="G20" i="133"/>
  <c r="J7" i="52"/>
  <c r="J10"/>
  <c r="E26" i="53"/>
  <c r="K14" i="56"/>
  <c r="K18"/>
  <c r="F87" i="58"/>
  <c r="G56"/>
  <c r="G60"/>
  <c r="G64"/>
  <c r="G68"/>
  <c r="F5" i="62"/>
  <c r="F7"/>
  <c r="H15" i="68"/>
  <c r="G16" i="69"/>
  <c r="K10" i="71"/>
  <c r="K26"/>
  <c r="I14" i="110"/>
  <c r="H27" i="73"/>
  <c r="I18"/>
  <c r="G22" i="111"/>
  <c r="G9" i="136"/>
  <c r="G25"/>
  <c r="G26" i="134"/>
  <c r="I26" i="135"/>
  <c r="G12" i="52"/>
  <c r="G26" i="57"/>
  <c r="F26" i="65"/>
  <c r="F14" i="76"/>
  <c r="F18"/>
  <c r="G13" i="96"/>
  <c r="F18" i="37"/>
  <c r="E26" i="133"/>
  <c r="H26" s="1"/>
  <c r="H24"/>
  <c r="G24" s="1"/>
  <c r="G26" i="151"/>
  <c r="H26"/>
  <c r="G26" i="53"/>
  <c r="J12" i="52"/>
  <c r="K12"/>
  <c r="P8" i="49"/>
  <c r="N15" i="152"/>
  <c r="N19"/>
  <c r="K9" i="50"/>
  <c r="K12"/>
  <c r="K17"/>
  <c r="K25"/>
  <c r="H9" i="151"/>
  <c r="H25"/>
  <c r="H10" i="133"/>
  <c r="K6" i="52"/>
  <c r="O8" i="49"/>
  <c r="M5" i="152"/>
  <c r="M22"/>
  <c r="M25"/>
  <c r="K26"/>
  <c r="N26" s="1"/>
  <c r="J9" i="50"/>
  <c r="J17"/>
  <c r="J25"/>
  <c r="G26"/>
  <c r="K26" s="1"/>
  <c r="H6" i="151"/>
  <c r="G6" s="1"/>
  <c r="G12"/>
  <c r="G15"/>
  <c r="H5" i="133"/>
  <c r="G5" s="1"/>
  <c r="G18"/>
  <c r="J6" i="52"/>
  <c r="J9"/>
  <c r="G15" i="53"/>
  <c r="G23"/>
  <c r="K7" i="56"/>
  <c r="K11"/>
  <c r="K17"/>
  <c r="K20"/>
  <c r="K23"/>
  <c r="H5" i="57"/>
  <c r="H26" s="1"/>
  <c r="G8" i="58"/>
  <c r="G12"/>
  <c r="G16"/>
  <c r="G20"/>
  <c r="G24"/>
  <c r="G28"/>
  <c r="G32"/>
  <c r="G36"/>
  <c r="G40"/>
  <c r="G44"/>
  <c r="G48"/>
  <c r="G52"/>
  <c r="G55"/>
  <c r="G59"/>
  <c r="G63"/>
  <c r="G67"/>
  <c r="G85"/>
  <c r="G6" i="59"/>
  <c r="G9"/>
  <c r="F8" i="62"/>
  <c r="F13"/>
  <c r="F16"/>
  <c r="G8" i="64"/>
  <c r="G12"/>
  <c r="G5" i="65"/>
  <c r="G26" s="1"/>
  <c r="G7" i="61"/>
  <c r="H8" i="68"/>
  <c r="H13"/>
  <c r="H16"/>
  <c r="H21"/>
  <c r="H24"/>
  <c r="G10" i="69"/>
  <c r="G13"/>
  <c r="G18"/>
  <c r="G21"/>
  <c r="G26"/>
  <c r="K5" i="71"/>
  <c r="K12"/>
  <c r="K15"/>
  <c r="K20"/>
  <c r="K23"/>
  <c r="I6" i="110"/>
  <c r="I8"/>
  <c r="I11"/>
  <c r="I16"/>
  <c r="I19"/>
  <c r="I24"/>
  <c r="I12" i="73"/>
  <c r="I15"/>
  <c r="I20"/>
  <c r="I23"/>
  <c r="G6" i="111"/>
  <c r="G8"/>
  <c r="G11"/>
  <c r="G16"/>
  <c r="G19"/>
  <c r="G24"/>
  <c r="G11" i="136"/>
  <c r="G14"/>
  <c r="G19"/>
  <c r="G22"/>
  <c r="F27"/>
  <c r="F8" i="76"/>
  <c r="F11"/>
  <c r="F16"/>
  <c r="F19"/>
  <c r="F24"/>
  <c r="E27"/>
  <c r="G11" i="96"/>
  <c r="G14"/>
  <c r="G19"/>
  <c r="G22"/>
  <c r="F27"/>
  <c r="N8" i="152"/>
  <c r="N21"/>
  <c r="J13" i="50"/>
  <c r="H7" i="133"/>
  <c r="H12"/>
  <c r="H15"/>
  <c r="H20"/>
  <c r="H23"/>
  <c r="K9" i="56"/>
  <c r="K12"/>
  <c r="K15"/>
  <c r="K19"/>
  <c r="K24"/>
  <c r="G6" i="58"/>
  <c r="G10"/>
  <c r="G14"/>
  <c r="G18"/>
  <c r="G22"/>
  <c r="G26"/>
  <c r="G30"/>
  <c r="G34"/>
  <c r="G38"/>
  <c r="G42"/>
  <c r="G46"/>
  <c r="G50"/>
  <c r="G54"/>
  <c r="G57"/>
  <c r="G61"/>
  <c r="G65"/>
  <c r="G69"/>
  <c r="G5" i="59"/>
  <c r="G10"/>
  <c r="F9" i="62"/>
  <c r="F12"/>
  <c r="F17"/>
  <c r="G6" i="64"/>
  <c r="G10"/>
  <c r="G11" i="61"/>
  <c r="H9" i="68"/>
  <c r="H12"/>
  <c r="H17"/>
  <c r="H20"/>
  <c r="H25"/>
  <c r="G9" i="69"/>
  <c r="G14"/>
  <c r="G17"/>
  <c r="G22"/>
  <c r="G25"/>
  <c r="C5" i="70"/>
  <c r="K8" i="71"/>
  <c r="K11"/>
  <c r="K16"/>
  <c r="K19"/>
  <c r="K24"/>
  <c r="I12" i="110"/>
  <c r="I15"/>
  <c r="I20"/>
  <c r="I23"/>
  <c r="I6" i="73"/>
  <c r="I8"/>
  <c r="I11"/>
  <c r="I16"/>
  <c r="I19"/>
  <c r="I24"/>
  <c r="G12" i="111"/>
  <c r="G15"/>
  <c r="G20"/>
  <c r="G23"/>
  <c r="G7" i="136"/>
  <c r="G10"/>
  <c r="G15"/>
  <c r="G18"/>
  <c r="G23"/>
  <c r="G26"/>
  <c r="F12" i="76"/>
  <c r="F15"/>
  <c r="F20"/>
  <c r="G7" i="96"/>
  <c r="G15"/>
  <c r="G23"/>
  <c r="N12" i="152"/>
  <c r="N25"/>
  <c r="K20" i="50"/>
  <c r="H10" i="53"/>
  <c r="H15"/>
  <c r="H18"/>
  <c r="H23"/>
  <c r="I26" i="56"/>
  <c r="F37" i="61"/>
  <c r="G27" i="68"/>
  <c r="F27" i="69"/>
  <c r="F17" i="76"/>
  <c r="F22"/>
  <c r="F25"/>
  <c r="G9" i="96"/>
  <c r="G12"/>
  <c r="G17"/>
  <c r="G20"/>
  <c r="G25"/>
  <c r="G22" i="131"/>
  <c r="F22"/>
  <c r="G20"/>
  <c r="G19"/>
  <c r="G18"/>
  <c r="G17"/>
  <c r="G16"/>
  <c r="G15"/>
  <c r="G14"/>
  <c r="G13"/>
  <c r="G12"/>
  <c r="G11"/>
  <c r="G10"/>
  <c r="G9"/>
  <c r="G8"/>
  <c r="E7"/>
  <c r="D7"/>
  <c r="C7"/>
  <c r="E6"/>
  <c r="D6"/>
  <c r="C6"/>
  <c r="D5"/>
  <c r="C5"/>
  <c r="O25" i="130"/>
  <c r="N24"/>
  <c r="L24"/>
  <c r="I24"/>
  <c r="H24"/>
  <c r="K23"/>
  <c r="O23" s="1"/>
  <c r="J23"/>
  <c r="K22"/>
  <c r="J22"/>
  <c r="K21"/>
  <c r="J21"/>
  <c r="K20"/>
  <c r="O20" s="1"/>
  <c r="J20"/>
  <c r="K19"/>
  <c r="J19"/>
  <c r="K18"/>
  <c r="J18"/>
  <c r="K17"/>
  <c r="O17" s="1"/>
  <c r="J17"/>
  <c r="K16"/>
  <c r="O16" s="1"/>
  <c r="J16"/>
  <c r="K15"/>
  <c r="O15" s="1"/>
  <c r="J15"/>
  <c r="K14"/>
  <c r="J14"/>
  <c r="K13"/>
  <c r="O13" s="1"/>
  <c r="J13"/>
  <c r="K12"/>
  <c r="O12" s="1"/>
  <c r="J12"/>
  <c r="K11"/>
  <c r="O11" s="1"/>
  <c r="J11"/>
  <c r="K10"/>
  <c r="J10"/>
  <c r="K9"/>
  <c r="O9" s="1"/>
  <c r="J9"/>
  <c r="K8"/>
  <c r="O8" s="1"/>
  <c r="J8"/>
  <c r="K7"/>
  <c r="J7"/>
  <c r="K6"/>
  <c r="J6"/>
  <c r="J24" s="1"/>
  <c r="Q26" i="129"/>
  <c r="P25"/>
  <c r="N25"/>
  <c r="K25"/>
  <c r="J25"/>
  <c r="M24"/>
  <c r="Q24" s="1"/>
  <c r="L24"/>
  <c r="M23"/>
  <c r="L23"/>
  <c r="M22"/>
  <c r="Q22" s="1"/>
  <c r="L22"/>
  <c r="M21"/>
  <c r="Q21" s="1"/>
  <c r="L21"/>
  <c r="M20"/>
  <c r="L20"/>
  <c r="M19"/>
  <c r="L19"/>
  <c r="M18"/>
  <c r="Q18" s="1"/>
  <c r="L18"/>
  <c r="M17"/>
  <c r="Q17" s="1"/>
  <c r="L17"/>
  <c r="M16"/>
  <c r="L16"/>
  <c r="M15"/>
  <c r="L15"/>
  <c r="M14"/>
  <c r="Q14" s="1"/>
  <c r="L14"/>
  <c r="M13"/>
  <c r="Q13" s="1"/>
  <c r="L13"/>
  <c r="M12"/>
  <c r="Q12" s="1"/>
  <c r="L12"/>
  <c r="M11"/>
  <c r="L11"/>
  <c r="M10"/>
  <c r="Q10" s="1"/>
  <c r="L10"/>
  <c r="M9"/>
  <c r="Q9" s="1"/>
  <c r="L9"/>
  <c r="M8"/>
  <c r="Q8" s="1"/>
  <c r="L8"/>
  <c r="M7"/>
  <c r="L7"/>
  <c r="M6"/>
  <c r="L6"/>
  <c r="F27" i="47"/>
  <c r="K28" i="129" s="1"/>
  <c r="F26" i="47"/>
  <c r="D26"/>
  <c r="E25"/>
  <c r="H25" s="1"/>
  <c r="E24"/>
  <c r="G24" s="1"/>
  <c r="G23"/>
  <c r="E23"/>
  <c r="H23" s="1"/>
  <c r="E22"/>
  <c r="G22" s="1"/>
  <c r="E21"/>
  <c r="H21" s="1"/>
  <c r="H20"/>
  <c r="E20"/>
  <c r="G20" s="1"/>
  <c r="E19"/>
  <c r="G19" s="1"/>
  <c r="E18"/>
  <c r="G18" s="1"/>
  <c r="E17"/>
  <c r="G17" s="1"/>
  <c r="E16"/>
  <c r="H16" s="1"/>
  <c r="E15"/>
  <c r="E14"/>
  <c r="G14" s="1"/>
  <c r="E13"/>
  <c r="H13" s="1"/>
  <c r="E12"/>
  <c r="G12" s="1"/>
  <c r="E11"/>
  <c r="G11" s="1"/>
  <c r="E10"/>
  <c r="G10" s="1"/>
  <c r="E9"/>
  <c r="E8"/>
  <c r="G8" s="1"/>
  <c r="E7"/>
  <c r="E6"/>
  <c r="G6" s="1"/>
  <c r="E5"/>
  <c r="O26" i="44"/>
  <c r="N26"/>
  <c r="M25"/>
  <c r="M27" s="1"/>
  <c r="G25"/>
  <c r="J24"/>
  <c r="N24" s="1"/>
  <c r="I24"/>
  <c r="H24"/>
  <c r="K24" s="1"/>
  <c r="J23"/>
  <c r="N23" s="1"/>
  <c r="I23"/>
  <c r="H23"/>
  <c r="J22"/>
  <c r="N22" s="1"/>
  <c r="I22"/>
  <c r="H22"/>
  <c r="K22" s="1"/>
  <c r="J21"/>
  <c r="O21" s="1"/>
  <c r="I21"/>
  <c r="H21"/>
  <c r="J20"/>
  <c r="N20" s="1"/>
  <c r="I20"/>
  <c r="H20"/>
  <c r="K20" s="1"/>
  <c r="J19"/>
  <c r="N19" s="1"/>
  <c r="I19"/>
  <c r="H19"/>
  <c r="J18"/>
  <c r="O18" s="1"/>
  <c r="I18"/>
  <c r="H18"/>
  <c r="K18" s="1"/>
  <c r="J17"/>
  <c r="O17" s="1"/>
  <c r="I17"/>
  <c r="H17"/>
  <c r="J16"/>
  <c r="N16" s="1"/>
  <c r="I16"/>
  <c r="H16"/>
  <c r="K16" s="1"/>
  <c r="J15"/>
  <c r="N15" s="1"/>
  <c r="I15"/>
  <c r="H15"/>
  <c r="J14"/>
  <c r="N14" s="1"/>
  <c r="I14"/>
  <c r="H14"/>
  <c r="K14" s="1"/>
  <c r="J13"/>
  <c r="O13" s="1"/>
  <c r="I13"/>
  <c r="H13"/>
  <c r="O12"/>
  <c r="J12"/>
  <c r="N12" s="1"/>
  <c r="I12"/>
  <c r="H12"/>
  <c r="K12" s="1"/>
  <c r="J11"/>
  <c r="N11" s="1"/>
  <c r="I11"/>
  <c r="H11"/>
  <c r="J10"/>
  <c r="O10" s="1"/>
  <c r="I10"/>
  <c r="H10"/>
  <c r="K10" s="1"/>
  <c r="J9"/>
  <c r="O9" s="1"/>
  <c r="I9"/>
  <c r="H9"/>
  <c r="J8"/>
  <c r="N8" s="1"/>
  <c r="I8"/>
  <c r="H8"/>
  <c r="K8" s="1"/>
  <c r="J7"/>
  <c r="N7" s="1"/>
  <c r="I7"/>
  <c r="H7"/>
  <c r="J6"/>
  <c r="N6" s="1"/>
  <c r="I6"/>
  <c r="H6"/>
  <c r="U25" i="46"/>
  <c r="S24"/>
  <c r="S26" s="1"/>
  <c r="R24"/>
  <c r="Q24"/>
  <c r="P24"/>
  <c r="K24"/>
  <c r="K26" s="1"/>
  <c r="O23"/>
  <c r="T23" s="1"/>
  <c r="N23"/>
  <c r="M23"/>
  <c r="L23"/>
  <c r="O22"/>
  <c r="U22" s="1"/>
  <c r="T22" s="1"/>
  <c r="N22"/>
  <c r="M22"/>
  <c r="L22"/>
  <c r="O21"/>
  <c r="T21" s="1"/>
  <c r="N21"/>
  <c r="M21"/>
  <c r="L21"/>
  <c r="O20"/>
  <c r="U20" s="1"/>
  <c r="T20" s="1"/>
  <c r="N20"/>
  <c r="M20"/>
  <c r="L20"/>
  <c r="O19"/>
  <c r="T19" s="1"/>
  <c r="N19"/>
  <c r="M19"/>
  <c r="L19"/>
  <c r="U18"/>
  <c r="T18" s="1"/>
  <c r="O18"/>
  <c r="N18"/>
  <c r="M18"/>
  <c r="L18"/>
  <c r="U17" s="1"/>
  <c r="O17"/>
  <c r="T17" s="1"/>
  <c r="N17"/>
  <c r="M17"/>
  <c r="L17"/>
  <c r="O16"/>
  <c r="U16" s="1"/>
  <c r="T16" s="1"/>
  <c r="N16"/>
  <c r="M16"/>
  <c r="L16"/>
  <c r="O15"/>
  <c r="T15" s="1"/>
  <c r="N15"/>
  <c r="M15"/>
  <c r="L15"/>
  <c r="U14"/>
  <c r="T14" s="1"/>
  <c r="O14"/>
  <c r="N14"/>
  <c r="M14"/>
  <c r="L14"/>
  <c r="U13" s="1"/>
  <c r="O13"/>
  <c r="T13" s="1"/>
  <c r="N13"/>
  <c r="M13"/>
  <c r="L13"/>
  <c r="O12"/>
  <c r="U12" s="1"/>
  <c r="T12" s="1"/>
  <c r="N12"/>
  <c r="M12"/>
  <c r="L12"/>
  <c r="O11"/>
  <c r="T11" s="1"/>
  <c r="N11"/>
  <c r="M11"/>
  <c r="L11"/>
  <c r="O10"/>
  <c r="U10" s="1"/>
  <c r="T10" s="1"/>
  <c r="N10"/>
  <c r="M10"/>
  <c r="L10"/>
  <c r="O9"/>
  <c r="T9" s="1"/>
  <c r="N9"/>
  <c r="M9"/>
  <c r="L9"/>
  <c r="O8"/>
  <c r="U8" s="1"/>
  <c r="T8" s="1"/>
  <c r="N8"/>
  <c r="M8"/>
  <c r="L8"/>
  <c r="O7"/>
  <c r="T7" s="1"/>
  <c r="N7"/>
  <c r="M7"/>
  <c r="L7"/>
  <c r="U6"/>
  <c r="O6"/>
  <c r="T6" s="1"/>
  <c r="N6"/>
  <c r="M6"/>
  <c r="L6"/>
  <c r="K25" i="45"/>
  <c r="I25"/>
  <c r="J24"/>
  <c r="L24" s="1"/>
  <c r="J23"/>
  <c r="L23" s="1"/>
  <c r="J22"/>
  <c r="L22" s="1"/>
  <c r="J21"/>
  <c r="M21" s="1"/>
  <c r="L21" s="1"/>
  <c r="J20"/>
  <c r="L20" s="1"/>
  <c r="J19"/>
  <c r="L19" s="1"/>
  <c r="J18"/>
  <c r="L18" s="1"/>
  <c r="J17"/>
  <c r="M17" s="1"/>
  <c r="L17" s="1"/>
  <c r="J16"/>
  <c r="J15"/>
  <c r="L15" s="1"/>
  <c r="J14"/>
  <c r="L14" s="1"/>
  <c r="J13"/>
  <c r="M13" s="1"/>
  <c r="L13" s="1"/>
  <c r="J12"/>
  <c r="M12" s="1"/>
  <c r="J11"/>
  <c r="L11" s="1"/>
  <c r="J10"/>
  <c r="L10" s="1"/>
  <c r="J9"/>
  <c r="M9" s="1"/>
  <c r="L9" s="1"/>
  <c r="J8"/>
  <c r="L8" s="1"/>
  <c r="J7"/>
  <c r="L7" s="1"/>
  <c r="J6"/>
  <c r="L6" s="1"/>
  <c r="J5"/>
  <c r="M5" s="1"/>
  <c r="E14" i="128"/>
  <c r="G12"/>
  <c r="G10"/>
  <c r="G9"/>
  <c r="G8"/>
  <c r="G7"/>
  <c r="D18" i="162"/>
  <c r="T7"/>
  <c r="S7"/>
  <c r="N27" i="120"/>
  <c r="L27"/>
  <c r="K27"/>
  <c r="M26"/>
  <c r="P26" s="1"/>
  <c r="M25"/>
  <c r="O25" s="1"/>
  <c r="M24"/>
  <c r="M23"/>
  <c r="O23" s="1"/>
  <c r="M22"/>
  <c r="P22" s="1"/>
  <c r="M21"/>
  <c r="O21" s="1"/>
  <c r="M20"/>
  <c r="P20" s="1"/>
  <c r="O20" s="1"/>
  <c r="M19"/>
  <c r="O19" s="1"/>
  <c r="M18"/>
  <c r="P18" s="1"/>
  <c r="M17"/>
  <c r="O17" s="1"/>
  <c r="M16"/>
  <c r="M15"/>
  <c r="O15" s="1"/>
  <c r="M14"/>
  <c r="P14" s="1"/>
  <c r="M13"/>
  <c r="O13" s="1"/>
  <c r="M12"/>
  <c r="P12" s="1"/>
  <c r="O12" s="1"/>
  <c r="M11"/>
  <c r="O11" s="1"/>
  <c r="M10"/>
  <c r="P10" s="1"/>
  <c r="M9"/>
  <c r="O9" s="1"/>
  <c r="M8"/>
  <c r="M7"/>
  <c r="M6"/>
  <c r="P6" s="1"/>
  <c r="Q18" i="43"/>
  <c r="P17"/>
  <c r="N17"/>
  <c r="K17"/>
  <c r="J17"/>
  <c r="M16"/>
  <c r="L16"/>
  <c r="M15"/>
  <c r="L15"/>
  <c r="M14"/>
  <c r="L14"/>
  <c r="M13"/>
  <c r="Q13" s="1"/>
  <c r="L13"/>
  <c r="M12"/>
  <c r="L12"/>
  <c r="M11"/>
  <c r="L11"/>
  <c r="M10"/>
  <c r="L10"/>
  <c r="M9"/>
  <c r="Q9" s="1"/>
  <c r="L9"/>
  <c r="M8"/>
  <c r="L8"/>
  <c r="M7"/>
  <c r="L7"/>
  <c r="M6"/>
  <c r="L6"/>
  <c r="J15" i="42"/>
  <c r="Q13"/>
  <c r="P12"/>
  <c r="N12"/>
  <c r="K12"/>
  <c r="J12"/>
  <c r="M11"/>
  <c r="L11"/>
  <c r="M10"/>
  <c r="Q10" s="1"/>
  <c r="L10"/>
  <c r="M9"/>
  <c r="L9"/>
  <c r="Q8"/>
  <c r="M8"/>
  <c r="L8"/>
  <c r="M7"/>
  <c r="L7"/>
  <c r="M6"/>
  <c r="Q6" s="1"/>
  <c r="L6"/>
  <c r="L18" i="41"/>
  <c r="Q16"/>
  <c r="Q15" i="43" l="1"/>
  <c r="O6" i="120"/>
  <c r="P9"/>
  <c r="P23"/>
  <c r="K11" i="44"/>
  <c r="O26" i="120"/>
  <c r="M15" i="45"/>
  <c r="G16" i="47"/>
  <c r="O14" i="120"/>
  <c r="P17"/>
  <c r="U21" i="46"/>
  <c r="O8" i="44"/>
  <c r="N9"/>
  <c r="K9" s="1"/>
  <c r="K15"/>
  <c r="E26" i="47"/>
  <c r="Q14" i="43"/>
  <c r="Q16"/>
  <c r="P7" i="120"/>
  <c r="O10"/>
  <c r="O22"/>
  <c r="P25"/>
  <c r="O6" i="44"/>
  <c r="N17"/>
  <c r="K17" s="1"/>
  <c r="O23"/>
  <c r="H11" i="47"/>
  <c r="O18" i="130"/>
  <c r="Q7" i="42"/>
  <c r="M17" i="43"/>
  <c r="Q17" s="1"/>
  <c r="P15" i="120"/>
  <c r="O18"/>
  <c r="M20" i="45"/>
  <c r="U9" i="46"/>
  <c r="N13" i="44"/>
  <c r="K13" s="1"/>
  <c r="K23"/>
  <c r="H6" i="47"/>
  <c r="G25"/>
  <c r="Q7" i="129"/>
  <c r="Q11" i="42"/>
  <c r="L17" i="43"/>
  <c r="Q8"/>
  <c r="M27" i="120"/>
  <c r="L5" i="45"/>
  <c r="L12"/>
  <c r="M14"/>
  <c r="L16"/>
  <c r="N10" i="44"/>
  <c r="O15"/>
  <c r="H5" i="47"/>
  <c r="G7"/>
  <c r="H14"/>
  <c r="H17"/>
  <c r="G21"/>
  <c r="M25" i="129"/>
  <c r="Q16"/>
  <c r="K24" i="130"/>
  <c r="O22"/>
  <c r="Q7" i="43"/>
  <c r="M6" i="45"/>
  <c r="M22"/>
  <c r="M24" i="46"/>
  <c r="L24" s="1"/>
  <c r="K6" i="44"/>
  <c r="O7"/>
  <c r="N18"/>
  <c r="O20"/>
  <c r="N21"/>
  <c r="K21" s="1"/>
  <c r="O24"/>
  <c r="H8" i="47"/>
  <c r="G13"/>
  <c r="Q19" i="129"/>
  <c r="L12" i="42"/>
  <c r="M7" i="45"/>
  <c r="M23"/>
  <c r="K7" i="44"/>
  <c r="O16"/>
  <c r="K19"/>
  <c r="H24" i="47"/>
  <c r="O6" i="130"/>
  <c r="F7" i="131"/>
  <c r="C21"/>
  <c r="C23" s="1"/>
  <c r="P27" i="120"/>
  <c r="O27"/>
  <c r="L25" i="129"/>
  <c r="M27"/>
  <c r="Q25"/>
  <c r="K26" i="130"/>
  <c r="O24"/>
  <c r="R26" i="46"/>
  <c r="Q26" s="1"/>
  <c r="P26" s="1"/>
  <c r="E6" i="128"/>
  <c r="G26" i="47"/>
  <c r="K27" i="45"/>
  <c r="O24" i="46"/>
  <c r="J25" i="44"/>
  <c r="Q15" i="129"/>
  <c r="Q20"/>
  <c r="Q23"/>
  <c r="O7" i="130"/>
  <c r="O10"/>
  <c r="O19"/>
  <c r="Q9" i="42"/>
  <c r="M12"/>
  <c r="Q12" s="1"/>
  <c r="Q6" i="43"/>
  <c r="Q11"/>
  <c r="O7" i="120"/>
  <c r="J25" i="45"/>
  <c r="O14" i="44"/>
  <c r="O22"/>
  <c r="G5" i="47"/>
  <c r="H18"/>
  <c r="Q6" i="129"/>
  <c r="O14" i="130"/>
  <c r="G26" i="133"/>
  <c r="M26" i="152"/>
  <c r="P11" i="120"/>
  <c r="P13"/>
  <c r="P19"/>
  <c r="P21"/>
  <c r="M10" i="45"/>
  <c r="M18"/>
  <c r="U7" i="46"/>
  <c r="U11"/>
  <c r="U15"/>
  <c r="U19"/>
  <c r="U23"/>
  <c r="O11" i="44"/>
  <c r="O19"/>
  <c r="H9" i="47"/>
  <c r="H12"/>
  <c r="H15"/>
  <c r="H22"/>
  <c r="J26" i="50"/>
  <c r="Q10" i="43"/>
  <c r="Q12"/>
  <c r="P8" i="120"/>
  <c r="O8" s="1"/>
  <c r="P16"/>
  <c r="O16" s="1"/>
  <c r="P24"/>
  <c r="O24" s="1"/>
  <c r="M8" i="45"/>
  <c r="M11"/>
  <c r="M16"/>
  <c r="M19"/>
  <c r="M24"/>
  <c r="H7" i="47"/>
  <c r="G9"/>
  <c r="H10"/>
  <c r="G15"/>
  <c r="H19"/>
  <c r="Q11" i="129"/>
  <c r="O21" i="130"/>
  <c r="D21" i="131"/>
  <c r="G7"/>
  <c r="G6"/>
  <c r="F6" s="1"/>
  <c r="E5" i="128" l="1"/>
  <c r="J26" i="130"/>
  <c r="I26" s="1"/>
  <c r="H26" s="1"/>
  <c r="O26"/>
  <c r="N26" s="1"/>
  <c r="L26" s="1"/>
  <c r="N24" i="46"/>
  <c r="O26"/>
  <c r="T24"/>
  <c r="U24" s="1"/>
  <c r="M25" i="45"/>
  <c r="J27"/>
  <c r="L27" s="1"/>
  <c r="J27" i="44"/>
  <c r="N25"/>
  <c r="O25"/>
  <c r="L27" i="129"/>
  <c r="K27" s="1"/>
  <c r="J27" s="1"/>
  <c r="Q27"/>
  <c r="P27" s="1"/>
  <c r="N27" s="1"/>
  <c r="L25" i="45"/>
  <c r="K15" i="41"/>
  <c r="J15"/>
  <c r="M14"/>
  <c r="L14"/>
  <c r="Q14" l="1"/>
  <c r="I27" i="45"/>
  <c r="D5" i="128"/>
  <c r="F5" s="1"/>
  <c r="M27" i="45"/>
  <c r="E11" i="128"/>
  <c r="G27" i="44"/>
  <c r="O27"/>
  <c r="N27"/>
  <c r="N26" i="46"/>
  <c r="M26" s="1"/>
  <c r="L26" s="1"/>
  <c r="U26"/>
  <c r="D6" i="128"/>
  <c r="T26" i="46"/>
  <c r="C5" i="128" l="1"/>
  <c r="D11"/>
  <c r="G5"/>
  <c r="C6"/>
  <c r="F6"/>
  <c r="G6"/>
  <c r="E13"/>
  <c r="M13" i="41"/>
  <c r="Q13" s="1"/>
  <c r="L13"/>
  <c r="M12"/>
  <c r="L12"/>
  <c r="M11"/>
  <c r="Q11" s="1"/>
  <c r="L11"/>
  <c r="M10"/>
  <c r="L10"/>
  <c r="Q9"/>
  <c r="L9"/>
  <c r="M8"/>
  <c r="L8"/>
  <c r="M7"/>
  <c r="Q7" s="1"/>
  <c r="L7"/>
  <c r="M6"/>
  <c r="L6"/>
  <c r="I20" i="40"/>
  <c r="P18"/>
  <c r="J17"/>
  <c r="I17"/>
  <c r="L16"/>
  <c r="K16"/>
  <c r="L15"/>
  <c r="P15" s="1"/>
  <c r="K15"/>
  <c r="L14"/>
  <c r="P14" s="1"/>
  <c r="K14"/>
  <c r="L13"/>
  <c r="K13"/>
  <c r="L12"/>
  <c r="K12"/>
  <c r="L11"/>
  <c r="K11"/>
  <c r="L10"/>
  <c r="K10"/>
  <c r="L9"/>
  <c r="K9"/>
  <c r="L8"/>
  <c r="K8"/>
  <c r="L7"/>
  <c r="K7"/>
  <c r="L6"/>
  <c r="K6"/>
  <c r="R65" i="39"/>
  <c r="R64"/>
  <c r="Q64"/>
  <c r="R63"/>
  <c r="K17" i="40" l="1"/>
  <c r="E9" i="37" s="1"/>
  <c r="M15" i="41"/>
  <c r="Q15" s="1"/>
  <c r="C11" i="128"/>
  <c r="C13" s="1"/>
  <c r="D13"/>
  <c r="G13" s="1"/>
  <c r="G11"/>
  <c r="F11"/>
  <c r="J19" i="40"/>
  <c r="M17" i="41"/>
  <c r="F12" i="37" s="1"/>
  <c r="L15" i="41"/>
  <c r="Q6"/>
  <c r="Q8"/>
  <c r="Q10"/>
  <c r="Q12"/>
  <c r="P16" i="40"/>
  <c r="R19" i="162"/>
  <c r="H28" i="45"/>
  <c r="L17" i="40"/>
  <c r="F9" i="37" s="1"/>
  <c r="I19" i="40"/>
  <c r="K65" i="39"/>
  <c r="J65"/>
  <c r="R62"/>
  <c r="M62"/>
  <c r="M65" s="1"/>
  <c r="L62"/>
  <c r="L65" s="1"/>
  <c r="I15"/>
  <c r="G15"/>
  <c r="F15"/>
  <c r="E15"/>
  <c r="I14"/>
  <c r="G14"/>
  <c r="F14"/>
  <c r="E14"/>
  <c r="I13"/>
  <c r="G13"/>
  <c r="F13"/>
  <c r="E13"/>
  <c r="I12"/>
  <c r="G12"/>
  <c r="F12"/>
  <c r="E12"/>
  <c r="I11"/>
  <c r="G11"/>
  <c r="F11"/>
  <c r="E11"/>
  <c r="I10"/>
  <c r="G10"/>
  <c r="F10"/>
  <c r="E10"/>
  <c r="I9"/>
  <c r="G9"/>
  <c r="F9"/>
  <c r="E9"/>
  <c r="I8"/>
  <c r="G8"/>
  <c r="F8"/>
  <c r="E8"/>
  <c r="K19" i="40" l="1"/>
  <c r="Q62" i="39"/>
  <c r="F13" i="128"/>
  <c r="L17" i="41"/>
  <c r="Q17"/>
  <c r="I7" i="39"/>
  <c r="G7"/>
  <c r="F7"/>
  <c r="E7"/>
  <c r="K17" i="41" l="1"/>
  <c r="J17" s="1"/>
  <c r="E12" i="37"/>
  <c r="G6" i="39"/>
  <c r="F6"/>
  <c r="E6"/>
  <c r="K28" i="38"/>
  <c r="Q26" l="1"/>
  <c r="P26"/>
  <c r="H26"/>
  <c r="J25" l="1"/>
  <c r="J27" s="1"/>
  <c r="I25"/>
  <c r="G25"/>
  <c r="L24"/>
  <c r="K24"/>
  <c r="K25" s="1"/>
  <c r="P17"/>
  <c r="P14"/>
  <c r="P13"/>
  <c r="P12"/>
  <c r="P11"/>
  <c r="P10"/>
  <c r="P9"/>
  <c r="K27" l="1"/>
  <c r="E7" i="37"/>
  <c r="E6" s="1"/>
  <c r="I27" i="38"/>
  <c r="J20" i="43"/>
  <c r="P24" i="38"/>
  <c r="G27"/>
  <c r="H25"/>
  <c r="H27" l="1"/>
  <c r="H26" i="47"/>
  <c r="H23" i="37" l="1"/>
  <c r="G23"/>
  <c r="F23"/>
  <c r="E23"/>
  <c r="D23"/>
  <c r="C23"/>
  <c r="H20"/>
  <c r="G20"/>
  <c r="F20"/>
  <c r="E20"/>
  <c r="D20"/>
  <c r="C20"/>
  <c r="L19"/>
  <c r="K19"/>
  <c r="J20" l="1"/>
  <c r="I20"/>
  <c r="L15"/>
  <c r="K15"/>
  <c r="D12"/>
  <c r="C12" s="1"/>
  <c r="L10"/>
  <c r="K10"/>
  <c r="D9"/>
  <c r="C9" s="1"/>
  <c r="D8"/>
  <c r="C8" s="1"/>
  <c r="L12" l="1"/>
  <c r="K12" s="1"/>
  <c r="D7"/>
  <c r="C7"/>
  <c r="D6" l="1"/>
  <c r="C6"/>
  <c r="O26" i="155"/>
  <c r="M26"/>
  <c r="N25"/>
  <c r="P25" s="1"/>
  <c r="N24"/>
  <c r="P24" s="1"/>
  <c r="N23"/>
  <c r="P23" s="1"/>
  <c r="N22"/>
  <c r="N21"/>
  <c r="P21" s="1"/>
  <c r="N20"/>
  <c r="Q20" s="1"/>
  <c r="N19"/>
  <c r="Q19" s="1"/>
  <c r="N18"/>
  <c r="Q18" s="1"/>
  <c r="P18" s="1"/>
  <c r="N17"/>
  <c r="P17" s="1"/>
  <c r="N16"/>
  <c r="Q16" s="1"/>
  <c r="N15"/>
  <c r="P15" s="1"/>
  <c r="N14"/>
  <c r="N13"/>
  <c r="P13" s="1"/>
  <c r="N12"/>
  <c r="Q12" s="1"/>
  <c r="N11"/>
  <c r="Q11" s="1"/>
  <c r="N10"/>
  <c r="Q10" s="1"/>
  <c r="P10" s="1"/>
  <c r="N9"/>
  <c r="P9" s="1"/>
  <c r="N8"/>
  <c r="Q8" s="1"/>
  <c r="N7"/>
  <c r="P7" s="1"/>
  <c r="N6"/>
  <c r="K26" i="156"/>
  <c r="Q24"/>
  <c r="P24"/>
  <c r="O23"/>
  <c r="M23"/>
  <c r="M25" s="1"/>
  <c r="L23"/>
  <c r="N22"/>
  <c r="Q22" s="1"/>
  <c r="N21"/>
  <c r="Q21" s="1"/>
  <c r="N20"/>
  <c r="Q20" s="1"/>
  <c r="P20" s="1"/>
  <c r="N19"/>
  <c r="P19" s="1"/>
  <c r="N18"/>
  <c r="Q18" s="1"/>
  <c r="N17"/>
  <c r="P17" s="1"/>
  <c r="N16"/>
  <c r="Q16" s="1"/>
  <c r="P16" s="1"/>
  <c r="N15"/>
  <c r="P15" s="1"/>
  <c r="N14"/>
  <c r="P14" s="1"/>
  <c r="N13"/>
  <c r="Q13" s="1"/>
  <c r="N12"/>
  <c r="N11"/>
  <c r="P11" s="1"/>
  <c r="N10"/>
  <c r="Q10" s="1"/>
  <c r="N9"/>
  <c r="P9" s="1"/>
  <c r="N8"/>
  <c r="Q8" s="1"/>
  <c r="P8" s="1"/>
  <c r="N7"/>
  <c r="P7" s="1"/>
  <c r="N6"/>
  <c r="Q6" s="1"/>
  <c r="N24" i="154"/>
  <c r="L24"/>
  <c r="J24"/>
  <c r="M23"/>
  <c r="P23" s="1"/>
  <c r="O23" s="1"/>
  <c r="M22"/>
  <c r="O22" s="1"/>
  <c r="M21"/>
  <c r="O21" s="1"/>
  <c r="M20"/>
  <c r="O20" s="1"/>
  <c r="M19"/>
  <c r="M18"/>
  <c r="O18" s="1"/>
  <c r="M17"/>
  <c r="P17" s="1"/>
  <c r="M16"/>
  <c r="O16" s="1"/>
  <c r="M15"/>
  <c r="P15" s="1"/>
  <c r="O15" s="1"/>
  <c r="M14"/>
  <c r="O14" s="1"/>
  <c r="M13"/>
  <c r="O13" s="1"/>
  <c r="M12"/>
  <c r="O12" s="1"/>
  <c r="M11"/>
  <c r="M10"/>
  <c r="O10" s="1"/>
  <c r="M9"/>
  <c r="P9" s="1"/>
  <c r="M8"/>
  <c r="O8" s="1"/>
  <c r="M7"/>
  <c r="P7" s="1"/>
  <c r="J18" i="126"/>
  <c r="Q16"/>
  <c r="P15"/>
  <c r="N15"/>
  <c r="K15"/>
  <c r="J15"/>
  <c r="M14"/>
  <c r="L14"/>
  <c r="M13"/>
  <c r="Q13" s="1"/>
  <c r="L13"/>
  <c r="M12"/>
  <c r="M11"/>
  <c r="M10"/>
  <c r="M9"/>
  <c r="M8"/>
  <c r="M7"/>
  <c r="Q7" s="1"/>
  <c r="L7"/>
  <c r="G12" i="36"/>
  <c r="H11"/>
  <c r="H10"/>
  <c r="H9"/>
  <c r="H8"/>
  <c r="H7"/>
  <c r="I26" i="127"/>
  <c r="G25"/>
  <c r="G27" s="1"/>
  <c r="E25"/>
  <c r="F24"/>
  <c r="H24" s="1"/>
  <c r="F23"/>
  <c r="F22"/>
  <c r="H22" s="1"/>
  <c r="F21"/>
  <c r="I21" s="1"/>
  <c r="F20"/>
  <c r="H20" s="1"/>
  <c r="F19"/>
  <c r="I19" s="1"/>
  <c r="H19" s="1"/>
  <c r="F18"/>
  <c r="H18" s="1"/>
  <c r="F17"/>
  <c r="I17" s="1"/>
  <c r="F16"/>
  <c r="H16" s="1"/>
  <c r="F15"/>
  <c r="F14"/>
  <c r="H14" s="1"/>
  <c r="F13"/>
  <c r="I13" s="1"/>
  <c r="F12"/>
  <c r="H12" s="1"/>
  <c r="F11"/>
  <c r="I11" s="1"/>
  <c r="H11" s="1"/>
  <c r="F10"/>
  <c r="H10" s="1"/>
  <c r="F9"/>
  <c r="I9" s="1"/>
  <c r="F8"/>
  <c r="H8" s="1"/>
  <c r="F7"/>
  <c r="F6"/>
  <c r="F5"/>
  <c r="I5" s="1"/>
  <c r="L12" i="124"/>
  <c r="J11"/>
  <c r="H11"/>
  <c r="H13" s="1"/>
  <c r="I10"/>
  <c r="L10" s="1"/>
  <c r="K10" s="1"/>
  <c r="I9"/>
  <c r="K9" s="1"/>
  <c r="I8"/>
  <c r="K8" s="1"/>
  <c r="I7"/>
  <c r="L7" s="1"/>
  <c r="I6"/>
  <c r="I5"/>
  <c r="L25" i="123"/>
  <c r="J24"/>
  <c r="H24"/>
  <c r="I23"/>
  <c r="L23" s="1"/>
  <c r="I22"/>
  <c r="L22" s="1"/>
  <c r="K22" s="1"/>
  <c r="I21"/>
  <c r="K21" s="1"/>
  <c r="I20"/>
  <c r="K20" s="1"/>
  <c r="L19"/>
  <c r="I19"/>
  <c r="K19" s="1"/>
  <c r="I18"/>
  <c r="I17"/>
  <c r="K17" s="1"/>
  <c r="I16"/>
  <c r="K16" s="1"/>
  <c r="I15"/>
  <c r="L15" s="1"/>
  <c r="I14"/>
  <c r="L14" s="1"/>
  <c r="K14" s="1"/>
  <c r="I13"/>
  <c r="K13" s="1"/>
  <c r="I12"/>
  <c r="K12" s="1"/>
  <c r="I11"/>
  <c r="K11" s="1"/>
  <c r="I10"/>
  <c r="L9" s="1"/>
  <c r="K9"/>
  <c r="I9"/>
  <c r="I8"/>
  <c r="K8" s="1"/>
  <c r="I7"/>
  <c r="L7" s="1"/>
  <c r="I6"/>
  <c r="L6" s="1"/>
  <c r="K6" s="1"/>
  <c r="I5"/>
  <c r="K5" s="1"/>
  <c r="L26" i="35"/>
  <c r="J25"/>
  <c r="J27" s="1"/>
  <c r="H25"/>
  <c r="I24"/>
  <c r="L24" s="1"/>
  <c r="I23"/>
  <c r="L23" s="1"/>
  <c r="K23" s="1"/>
  <c r="I22"/>
  <c r="K22" s="1"/>
  <c r="I21"/>
  <c r="K21" s="1"/>
  <c r="I20"/>
  <c r="L20" s="1"/>
  <c r="I19"/>
  <c r="L19" s="1"/>
  <c r="K19" s="1"/>
  <c r="I18"/>
  <c r="K18" s="1"/>
  <c r="I17"/>
  <c r="K17" s="1"/>
  <c r="I16"/>
  <c r="L16" s="1"/>
  <c r="I15"/>
  <c r="L15" s="1"/>
  <c r="K15" s="1"/>
  <c r="I14"/>
  <c r="K14" s="1"/>
  <c r="I13"/>
  <c r="K13" s="1"/>
  <c r="I12"/>
  <c r="L12" s="1"/>
  <c r="I11"/>
  <c r="L11" s="1"/>
  <c r="K11" s="1"/>
  <c r="I10"/>
  <c r="K10" s="1"/>
  <c r="I9"/>
  <c r="K9" s="1"/>
  <c r="I8"/>
  <c r="L8" s="1"/>
  <c r="I7"/>
  <c r="L7" s="1"/>
  <c r="K7" s="1"/>
  <c r="I6"/>
  <c r="K6" s="1"/>
  <c r="I5"/>
  <c r="L5" s="1"/>
  <c r="L25" i="34"/>
  <c r="J24"/>
  <c r="H24"/>
  <c r="H26" s="1"/>
  <c r="C5" i="33" s="1"/>
  <c r="I23" i="34"/>
  <c r="L23" s="1"/>
  <c r="K23" s="1"/>
  <c r="I22"/>
  <c r="K22" s="1"/>
  <c r="I21"/>
  <c r="K21" s="1"/>
  <c r="I20"/>
  <c r="K20" s="1"/>
  <c r="I19"/>
  <c r="I18"/>
  <c r="K18" s="1"/>
  <c r="I17"/>
  <c r="L17" s="1"/>
  <c r="I16"/>
  <c r="K16" s="1"/>
  <c r="I15"/>
  <c r="L15" s="1"/>
  <c r="K15" s="1"/>
  <c r="I14"/>
  <c r="K14" s="1"/>
  <c r="I13"/>
  <c r="K13" s="1"/>
  <c r="I12"/>
  <c r="K12" s="1"/>
  <c r="I11"/>
  <c r="I10"/>
  <c r="K10" s="1"/>
  <c r="I9"/>
  <c r="L9" s="1"/>
  <c r="I8"/>
  <c r="K8" s="1"/>
  <c r="I7"/>
  <c r="L7" s="1"/>
  <c r="K7" s="1"/>
  <c r="I6"/>
  <c r="K6" s="1"/>
  <c r="I5"/>
  <c r="K5" s="1"/>
  <c r="E25" i="33"/>
  <c r="G23"/>
  <c r="G22"/>
  <c r="G21"/>
  <c r="G20"/>
  <c r="G19"/>
  <c r="G18"/>
  <c r="G17"/>
  <c r="G16"/>
  <c r="G15"/>
  <c r="G14"/>
  <c r="G13"/>
  <c r="G12"/>
  <c r="G11"/>
  <c r="G10"/>
  <c r="G9"/>
  <c r="G8"/>
  <c r="E29" i="150"/>
  <c r="G27"/>
  <c r="G26"/>
  <c r="G25"/>
  <c r="G24"/>
  <c r="G23"/>
  <c r="G22"/>
  <c r="E21"/>
  <c r="D21"/>
  <c r="G21" s="1"/>
  <c r="C21"/>
  <c r="E20"/>
  <c r="D20"/>
  <c r="C20"/>
  <c r="E19"/>
  <c r="D19"/>
  <c r="G19" s="1"/>
  <c r="C19"/>
  <c r="E18"/>
  <c r="D18"/>
  <c r="G18" s="1"/>
  <c r="C18"/>
  <c r="E17"/>
  <c r="D17"/>
  <c r="G17" s="1"/>
  <c r="C17"/>
  <c r="L13" i="34" l="1"/>
  <c r="L13" i="35"/>
  <c r="L5" i="124"/>
  <c r="I14" i="127"/>
  <c r="L18" i="34"/>
  <c r="L5" i="123"/>
  <c r="K15"/>
  <c r="P13" i="154"/>
  <c r="P18" i="156"/>
  <c r="L10" i="34"/>
  <c r="L17" i="123"/>
  <c r="H9" i="127"/>
  <c r="P6" i="156"/>
  <c r="L21" i="35"/>
  <c r="K7" i="123"/>
  <c r="L9" i="124"/>
  <c r="I6" i="127"/>
  <c r="H17"/>
  <c r="Q11" i="156"/>
  <c r="Q7" i="155"/>
  <c r="L5" i="34"/>
  <c r="L21"/>
  <c r="L11" i="123"/>
  <c r="K23"/>
  <c r="L8" i="124"/>
  <c r="I22" i="127"/>
  <c r="P21" i="154"/>
  <c r="P12" i="155"/>
  <c r="Q15"/>
  <c r="Q21"/>
  <c r="K9" i="34"/>
  <c r="L12"/>
  <c r="K17"/>
  <c r="L20"/>
  <c r="K8" i="35"/>
  <c r="K12"/>
  <c r="K16"/>
  <c r="K20"/>
  <c r="K24"/>
  <c r="L8" i="123"/>
  <c r="L10"/>
  <c r="K10" s="1"/>
  <c r="L16"/>
  <c r="L18"/>
  <c r="K18" s="1"/>
  <c r="O7" i="154"/>
  <c r="O9"/>
  <c r="P12"/>
  <c r="O17"/>
  <c r="P20"/>
  <c r="P10" i="156"/>
  <c r="P22"/>
  <c r="N26" i="155"/>
  <c r="Q13"/>
  <c r="P16"/>
  <c r="I11" i="124"/>
  <c r="F25" i="127"/>
  <c r="F27" s="1"/>
  <c r="D7" i="150" s="1"/>
  <c r="H12" i="36"/>
  <c r="P10" i="154"/>
  <c r="P18"/>
  <c r="Q14" i="156"/>
  <c r="I24" i="34"/>
  <c r="I25" i="35"/>
  <c r="L25" s="1"/>
  <c r="L6"/>
  <c r="L14"/>
  <c r="L22"/>
  <c r="K7" i="124"/>
  <c r="H5" i="127"/>
  <c r="I8"/>
  <c r="H13"/>
  <c r="I16"/>
  <c r="H21"/>
  <c r="I24"/>
  <c r="M15" i="126"/>
  <c r="M17" s="1"/>
  <c r="P6" i="155"/>
  <c r="P8"/>
  <c r="P20"/>
  <c r="Q23"/>
  <c r="F19" i="150"/>
  <c r="L15" i="126"/>
  <c r="Q15"/>
  <c r="P26" i="155"/>
  <c r="L24" i="34"/>
  <c r="I26"/>
  <c r="E6" i="33"/>
  <c r="K24" i="34"/>
  <c r="I13" i="124"/>
  <c r="L13" s="1"/>
  <c r="K11"/>
  <c r="L11"/>
  <c r="H25" i="127"/>
  <c r="I25"/>
  <c r="F20" i="150"/>
  <c r="K5" i="35"/>
  <c r="K25"/>
  <c r="I24" i="123"/>
  <c r="J26"/>
  <c r="K5" i="124"/>
  <c r="H6" i="127"/>
  <c r="Q14" i="126"/>
  <c r="P13" i="156"/>
  <c r="P21"/>
  <c r="Q6" i="155"/>
  <c r="P11"/>
  <c r="Q14"/>
  <c r="P14" s="1"/>
  <c r="P19"/>
  <c r="Q22"/>
  <c r="P22" s="1"/>
  <c r="L14" i="34"/>
  <c r="L16"/>
  <c r="L22"/>
  <c r="L9" i="35"/>
  <c r="L17"/>
  <c r="L12" i="123"/>
  <c r="L20"/>
  <c r="L6" i="124"/>
  <c r="I10" i="127"/>
  <c r="I12"/>
  <c r="I18"/>
  <c r="I20"/>
  <c r="P8" i="154"/>
  <c r="P14"/>
  <c r="P16"/>
  <c r="P22"/>
  <c r="M24"/>
  <c r="O24" s="1"/>
  <c r="Q7" i="156"/>
  <c r="Q9"/>
  <c r="Q15"/>
  <c r="Q17"/>
  <c r="N23"/>
  <c r="L6" i="34"/>
  <c r="L8"/>
  <c r="F17" i="150"/>
  <c r="L11" i="34"/>
  <c r="K11" s="1"/>
  <c r="L19"/>
  <c r="K19" s="1"/>
  <c r="L10" i="35"/>
  <c r="L18"/>
  <c r="L13" i="123"/>
  <c r="L21"/>
  <c r="K6" i="124"/>
  <c r="I7" i="127"/>
  <c r="H7" s="1"/>
  <c r="I15"/>
  <c r="H15" s="1"/>
  <c r="I23"/>
  <c r="H23" s="1"/>
  <c r="P11" i="154"/>
  <c r="O11" s="1"/>
  <c r="P19"/>
  <c r="O19" s="1"/>
  <c r="Q12" i="156"/>
  <c r="P12" s="1"/>
  <c r="Q24" i="155"/>
  <c r="Q19" i="156"/>
  <c r="L25"/>
  <c r="Q9" i="155"/>
  <c r="Q17"/>
  <c r="Q25"/>
  <c r="F18" i="150"/>
  <c r="F21"/>
  <c r="G20"/>
  <c r="G14" i="124"/>
  <c r="C16" i="150"/>
  <c r="E15"/>
  <c r="D15"/>
  <c r="G15" s="1"/>
  <c r="C15"/>
  <c r="E14"/>
  <c r="D14"/>
  <c r="C14"/>
  <c r="E13"/>
  <c r="D13"/>
  <c r="G13" s="1"/>
  <c r="C13"/>
  <c r="E12"/>
  <c r="D12"/>
  <c r="C12"/>
  <c r="E11"/>
  <c r="D11"/>
  <c r="G11" s="1"/>
  <c r="C11"/>
  <c r="E8"/>
  <c r="E7"/>
  <c r="D6"/>
  <c r="C6"/>
  <c r="H27" i="32"/>
  <c r="F27"/>
  <c r="G26"/>
  <c r="I26" s="1"/>
  <c r="G25"/>
  <c r="I25" s="1"/>
  <c r="G24"/>
  <c r="J24" s="1"/>
  <c r="G23"/>
  <c r="J22" s="1"/>
  <c r="I22"/>
  <c r="G22"/>
  <c r="G21"/>
  <c r="I21" s="1"/>
  <c r="G20"/>
  <c r="J20" s="1"/>
  <c r="G19"/>
  <c r="J19" s="1"/>
  <c r="I19" s="1"/>
  <c r="G18"/>
  <c r="I18" s="1"/>
  <c r="G17"/>
  <c r="I17" s="1"/>
  <c r="G16"/>
  <c r="J16" s="1"/>
  <c r="G15"/>
  <c r="J15" s="1"/>
  <c r="I15" s="1"/>
  <c r="G14"/>
  <c r="I14" s="1"/>
  <c r="G13"/>
  <c r="I13" s="1"/>
  <c r="G10"/>
  <c r="J10" s="1"/>
  <c r="G9"/>
  <c r="J9" s="1"/>
  <c r="I9" s="1"/>
  <c r="G8"/>
  <c r="I8" s="1"/>
  <c r="G7"/>
  <c r="I7" s="1"/>
  <c r="G6"/>
  <c r="I6" s="1"/>
  <c r="G5"/>
  <c r="I5" s="1"/>
  <c r="G27" i="31"/>
  <c r="E27"/>
  <c r="F26"/>
  <c r="F25"/>
  <c r="H25" s="1"/>
  <c r="F24"/>
  <c r="H24" s="1"/>
  <c r="F23"/>
  <c r="I23" s="1"/>
  <c r="F22"/>
  <c r="I22" s="1"/>
  <c r="H22" s="1"/>
  <c r="F21"/>
  <c r="H21" s="1"/>
  <c r="F20"/>
  <c r="H20" s="1"/>
  <c r="F19"/>
  <c r="H19" s="1"/>
  <c r="F18"/>
  <c r="F16"/>
  <c r="H16" s="1"/>
  <c r="F15"/>
  <c r="H15" s="1"/>
  <c r="F14"/>
  <c r="I14" s="1"/>
  <c r="F13"/>
  <c r="I13" s="1"/>
  <c r="H13" s="1"/>
  <c r="F12"/>
  <c r="H12" s="1"/>
  <c r="F11"/>
  <c r="H11" s="1"/>
  <c r="F10"/>
  <c r="H10" s="1"/>
  <c r="F9"/>
  <c r="F8"/>
  <c r="H8" s="1"/>
  <c r="F7"/>
  <c r="H7" s="1"/>
  <c r="F6"/>
  <c r="I6" s="1"/>
  <c r="I5"/>
  <c r="H5"/>
  <c r="L16" i="26"/>
  <c r="J16"/>
  <c r="F16"/>
  <c r="H15"/>
  <c r="M15" s="1"/>
  <c r="G15"/>
  <c r="I15" s="1"/>
  <c r="H14"/>
  <c r="M14" s="1"/>
  <c r="G14"/>
  <c r="H13"/>
  <c r="M13" s="1"/>
  <c r="G13"/>
  <c r="H12"/>
  <c r="N12" s="1"/>
  <c r="M12" s="1"/>
  <c r="G12"/>
  <c r="H11"/>
  <c r="M11" s="1"/>
  <c r="G11"/>
  <c r="I11" s="1"/>
  <c r="H10"/>
  <c r="M10" s="1"/>
  <c r="G10"/>
  <c r="H9"/>
  <c r="M9" s="1"/>
  <c r="G9"/>
  <c r="H8"/>
  <c r="N8" s="1"/>
  <c r="M8" s="1"/>
  <c r="G8"/>
  <c r="H7"/>
  <c r="M7" s="1"/>
  <c r="G7"/>
  <c r="I7" s="1"/>
  <c r="H6"/>
  <c r="M6" s="1"/>
  <c r="G6"/>
  <c r="M27" i="116"/>
  <c r="G27"/>
  <c r="J26"/>
  <c r="N26" s="1"/>
  <c r="I26"/>
  <c r="H26"/>
  <c r="J25"/>
  <c r="O25" s="1"/>
  <c r="I25"/>
  <c r="H25"/>
  <c r="J24"/>
  <c r="N24" s="1"/>
  <c r="I24"/>
  <c r="H24"/>
  <c r="J23"/>
  <c r="N23" s="1"/>
  <c r="I23"/>
  <c r="H23"/>
  <c r="J22"/>
  <c r="N22" s="1"/>
  <c r="I22"/>
  <c r="H22"/>
  <c r="J21"/>
  <c r="O21" s="1"/>
  <c r="I21"/>
  <c r="H21"/>
  <c r="J20"/>
  <c r="N20" s="1"/>
  <c r="I20"/>
  <c r="H20"/>
  <c r="J19"/>
  <c r="N19" s="1"/>
  <c r="I19"/>
  <c r="H19"/>
  <c r="J18"/>
  <c r="N18" s="1"/>
  <c r="I18"/>
  <c r="H18"/>
  <c r="J17"/>
  <c r="O17" s="1"/>
  <c r="I17"/>
  <c r="H17"/>
  <c r="J16"/>
  <c r="N16" s="1"/>
  <c r="I16"/>
  <c r="H16"/>
  <c r="J15"/>
  <c r="N15" s="1"/>
  <c r="I15"/>
  <c r="H15"/>
  <c r="J14"/>
  <c r="N14" s="1"/>
  <c r="I14"/>
  <c r="H14"/>
  <c r="J13"/>
  <c r="O13" s="1"/>
  <c r="I13"/>
  <c r="H13"/>
  <c r="J12"/>
  <c r="N12" s="1"/>
  <c r="I12"/>
  <c r="H12"/>
  <c r="J11"/>
  <c r="N11" s="1"/>
  <c r="I11"/>
  <c r="H11"/>
  <c r="J10"/>
  <c r="N10" s="1"/>
  <c r="I10"/>
  <c r="H10"/>
  <c r="J9"/>
  <c r="O9" s="1"/>
  <c r="I9"/>
  <c r="H9"/>
  <c r="J8"/>
  <c r="N8" s="1"/>
  <c r="I8"/>
  <c r="H8"/>
  <c r="J7"/>
  <c r="N7" s="1"/>
  <c r="I7"/>
  <c r="H7"/>
  <c r="J6"/>
  <c r="I6"/>
  <c r="H6"/>
  <c r="L27" i="99"/>
  <c r="F27"/>
  <c r="I26"/>
  <c r="M26" s="1"/>
  <c r="H26"/>
  <c r="G26"/>
  <c r="I25"/>
  <c r="M25" s="1"/>
  <c r="J25" s="1"/>
  <c r="H25"/>
  <c r="G25"/>
  <c r="I24"/>
  <c r="M24" s="1"/>
  <c r="H24"/>
  <c r="G24"/>
  <c r="I23"/>
  <c r="N23" s="1"/>
  <c r="H23"/>
  <c r="G23"/>
  <c r="I22"/>
  <c r="M22" s="1"/>
  <c r="H22"/>
  <c r="G22"/>
  <c r="I21"/>
  <c r="N21" s="1"/>
  <c r="H21"/>
  <c r="G21"/>
  <c r="I20"/>
  <c r="M20" s="1"/>
  <c r="H20"/>
  <c r="G20"/>
  <c r="I19"/>
  <c r="M19" s="1"/>
  <c r="H19"/>
  <c r="G19"/>
  <c r="I18"/>
  <c r="M18" s="1"/>
  <c r="H18"/>
  <c r="G18"/>
  <c r="I17"/>
  <c r="M17" s="1"/>
  <c r="H17"/>
  <c r="G17"/>
  <c r="I16"/>
  <c r="M16" s="1"/>
  <c r="H16"/>
  <c r="G16"/>
  <c r="I15"/>
  <c r="N15" s="1"/>
  <c r="H15"/>
  <c r="G15"/>
  <c r="I14"/>
  <c r="M14" s="1"/>
  <c r="H14"/>
  <c r="G14"/>
  <c r="I13"/>
  <c r="N13" s="1"/>
  <c r="H13"/>
  <c r="G13"/>
  <c r="I12"/>
  <c r="M12" s="1"/>
  <c r="H12"/>
  <c r="G12"/>
  <c r="I11"/>
  <c r="N11" s="1"/>
  <c r="H11"/>
  <c r="G11"/>
  <c r="I10"/>
  <c r="M10" s="1"/>
  <c r="H10"/>
  <c r="G10"/>
  <c r="I9"/>
  <c r="M9" s="1"/>
  <c r="H9"/>
  <c r="G9"/>
  <c r="I8"/>
  <c r="M8" s="1"/>
  <c r="H8"/>
  <c r="G8"/>
  <c r="I7"/>
  <c r="N7" s="1"/>
  <c r="H7"/>
  <c r="G7"/>
  <c r="I6"/>
  <c r="M6" s="1"/>
  <c r="H6"/>
  <c r="G6"/>
  <c r="H90" i="23"/>
  <c r="J6" i="99" l="1"/>
  <c r="I8" i="31"/>
  <c r="I19"/>
  <c r="I25"/>
  <c r="J5" i="32"/>
  <c r="I10"/>
  <c r="I16"/>
  <c r="I24"/>
  <c r="I27" i="35"/>
  <c r="K27" s="1"/>
  <c r="I10" i="31"/>
  <c r="I16"/>
  <c r="J6" i="32"/>
  <c r="J13"/>
  <c r="I20"/>
  <c r="J9" i="99"/>
  <c r="M11"/>
  <c r="K8" i="116"/>
  <c r="K16"/>
  <c r="K24"/>
  <c r="I9" i="26"/>
  <c r="I13"/>
  <c r="I7" i="31"/>
  <c r="I15"/>
  <c r="I24"/>
  <c r="J14" i="32"/>
  <c r="J21"/>
  <c r="J23"/>
  <c r="I23" s="1"/>
  <c r="I9" i="31"/>
  <c r="H9" s="1"/>
  <c r="I18"/>
  <c r="H18" s="1"/>
  <c r="I26"/>
  <c r="H26" s="1"/>
  <c r="J14" i="99"/>
  <c r="J22"/>
  <c r="K11" i="116"/>
  <c r="K19"/>
  <c r="J16" i="99"/>
  <c r="N18"/>
  <c r="N19"/>
  <c r="H6" i="31"/>
  <c r="H14"/>
  <c r="H23"/>
  <c r="J8" i="99"/>
  <c r="N10"/>
  <c r="M13"/>
  <c r="J17"/>
  <c r="J24"/>
  <c r="N26"/>
  <c r="J27" i="116"/>
  <c r="O27" s="1"/>
  <c r="F13" i="150"/>
  <c r="M21" i="99"/>
  <c r="N13" i="116"/>
  <c r="N21"/>
  <c r="O6"/>
  <c r="O7"/>
  <c r="N9"/>
  <c r="K9" s="1"/>
  <c r="O14"/>
  <c r="O15"/>
  <c r="N17"/>
  <c r="K17" s="1"/>
  <c r="O22"/>
  <c r="O23"/>
  <c r="N25"/>
  <c r="K25" s="1"/>
  <c r="M7" i="99"/>
  <c r="J7" s="1"/>
  <c r="N12"/>
  <c r="M15"/>
  <c r="J15" s="1"/>
  <c r="N20"/>
  <c r="M23"/>
  <c r="J23" s="1"/>
  <c r="N6" i="116"/>
  <c r="K10"/>
  <c r="O12"/>
  <c r="K18"/>
  <c r="O20"/>
  <c r="K26"/>
  <c r="I6" i="26"/>
  <c r="I10"/>
  <c r="I14"/>
  <c r="F12" i="150"/>
  <c r="F15"/>
  <c r="N27" i="116"/>
  <c r="D5" i="33"/>
  <c r="L26" i="34"/>
  <c r="L17" i="126"/>
  <c r="K17" s="1"/>
  <c r="J17" s="1"/>
  <c r="Q17"/>
  <c r="P17" s="1"/>
  <c r="I27" i="99"/>
  <c r="H16" i="26"/>
  <c r="N16" s="1"/>
  <c r="K24" i="123"/>
  <c r="L24"/>
  <c r="E27" i="127"/>
  <c r="I27"/>
  <c r="H27" i="35"/>
  <c r="L27"/>
  <c r="D6" i="33"/>
  <c r="F6" s="1"/>
  <c r="J12" i="99"/>
  <c r="J20"/>
  <c r="J21"/>
  <c r="K6" i="116"/>
  <c r="K7"/>
  <c r="K14"/>
  <c r="K15"/>
  <c r="K22"/>
  <c r="K23"/>
  <c r="N7" i="26"/>
  <c r="N11"/>
  <c r="N15"/>
  <c r="F14" i="150"/>
  <c r="H27" i="127"/>
  <c r="P23" i="156"/>
  <c r="N25"/>
  <c r="Q23"/>
  <c r="I26" i="123"/>
  <c r="K26" s="1"/>
  <c r="E7" i="33"/>
  <c r="N8" i="99"/>
  <c r="N9"/>
  <c r="J11"/>
  <c r="N16"/>
  <c r="N17"/>
  <c r="J19"/>
  <c r="N24"/>
  <c r="N25"/>
  <c r="J26"/>
  <c r="O10" i="116"/>
  <c r="O11"/>
  <c r="K12"/>
  <c r="K13"/>
  <c r="O18"/>
  <c r="O19"/>
  <c r="K20"/>
  <c r="K21"/>
  <c r="O26"/>
  <c r="N6" i="26"/>
  <c r="N9"/>
  <c r="N10"/>
  <c r="N13"/>
  <c r="N14"/>
  <c r="I11" i="31"/>
  <c r="I20"/>
  <c r="F27"/>
  <c r="J7" i="32"/>
  <c r="J17"/>
  <c r="J25"/>
  <c r="G27"/>
  <c r="I27" s="1"/>
  <c r="C7" i="150"/>
  <c r="J13" i="99"/>
  <c r="J10"/>
  <c r="J18"/>
  <c r="N6"/>
  <c r="N14"/>
  <c r="N22"/>
  <c r="O8" i="116"/>
  <c r="O16"/>
  <c r="O24"/>
  <c r="I8" i="26"/>
  <c r="I12"/>
  <c r="I12" i="31"/>
  <c r="I21"/>
  <c r="J8" i="32"/>
  <c r="J18"/>
  <c r="J26"/>
  <c r="F11" i="150"/>
  <c r="G6"/>
  <c r="G7"/>
  <c r="G12"/>
  <c r="G14"/>
  <c r="F7"/>
  <c r="L20" i="37"/>
  <c r="K20" s="1"/>
  <c r="E90" i="23"/>
  <c r="L89"/>
  <c r="L90" s="1"/>
  <c r="K89"/>
  <c r="K90" s="1"/>
  <c r="J89"/>
  <c r="I89"/>
  <c r="M27" i="100"/>
  <c r="G27"/>
  <c r="J26"/>
  <c r="N26" s="1"/>
  <c r="I26"/>
  <c r="H26"/>
  <c r="O25" s="1"/>
  <c r="J25"/>
  <c r="N25" s="1"/>
  <c r="I25"/>
  <c r="H25"/>
  <c r="J24"/>
  <c r="N24" s="1"/>
  <c r="I24"/>
  <c r="H24"/>
  <c r="J23"/>
  <c r="N23" s="1"/>
  <c r="I23"/>
  <c r="H23"/>
  <c r="J22"/>
  <c r="N22" s="1"/>
  <c r="I22"/>
  <c r="H22"/>
  <c r="O21" s="1"/>
  <c r="J21"/>
  <c r="N21" s="1"/>
  <c r="I21"/>
  <c r="H21"/>
  <c r="J20"/>
  <c r="N20" s="1"/>
  <c r="I20"/>
  <c r="H20"/>
  <c r="J19"/>
  <c r="N19" s="1"/>
  <c r="I19"/>
  <c r="H19"/>
  <c r="J18"/>
  <c r="N18" s="1"/>
  <c r="I18"/>
  <c r="H18"/>
  <c r="O17" s="1"/>
  <c r="J17"/>
  <c r="N17" s="1"/>
  <c r="I17"/>
  <c r="H17"/>
  <c r="J16"/>
  <c r="N16" s="1"/>
  <c r="I16"/>
  <c r="H16"/>
  <c r="J15"/>
  <c r="N15" s="1"/>
  <c r="I15"/>
  <c r="H15"/>
  <c r="J14"/>
  <c r="N14" s="1"/>
  <c r="I14"/>
  <c r="H14"/>
  <c r="O13" s="1"/>
  <c r="J13"/>
  <c r="N13" s="1"/>
  <c r="I13"/>
  <c r="H13"/>
  <c r="J12"/>
  <c r="N12" s="1"/>
  <c r="I12"/>
  <c r="H12"/>
  <c r="J11"/>
  <c r="N11" s="1"/>
  <c r="I11"/>
  <c r="H11"/>
  <c r="J10"/>
  <c r="N10" s="1"/>
  <c r="I10"/>
  <c r="H10"/>
  <c r="O9" s="1"/>
  <c r="J9"/>
  <c r="N9" s="1"/>
  <c r="I9"/>
  <c r="H9"/>
  <c r="J8"/>
  <c r="N8" s="1"/>
  <c r="I8"/>
  <c r="H8"/>
  <c r="J7"/>
  <c r="N7" s="1"/>
  <c r="I7"/>
  <c r="H7"/>
  <c r="J6"/>
  <c r="I6"/>
  <c r="H6"/>
  <c r="M27" i="20"/>
  <c r="G27"/>
  <c r="J26"/>
  <c r="N26" s="1"/>
  <c r="I26"/>
  <c r="H26"/>
  <c r="K26" s="1"/>
  <c r="J25"/>
  <c r="O25" s="1"/>
  <c r="N25" s="1"/>
  <c r="I25"/>
  <c r="H25"/>
  <c r="K25" s="1"/>
  <c r="J24"/>
  <c r="N24" s="1"/>
  <c r="I24"/>
  <c r="H24"/>
  <c r="J23"/>
  <c r="O23" s="1"/>
  <c r="N23" s="1"/>
  <c r="I23"/>
  <c r="H23"/>
  <c r="K23" s="1"/>
  <c r="J22"/>
  <c r="N22" s="1"/>
  <c r="I22"/>
  <c r="H22"/>
  <c r="K22" s="1"/>
  <c r="J21"/>
  <c r="O21" s="1"/>
  <c r="N21" s="1"/>
  <c r="I21"/>
  <c r="H21"/>
  <c r="K21" s="1"/>
  <c r="J20"/>
  <c r="O20" s="1"/>
  <c r="I20"/>
  <c r="H20"/>
  <c r="J19"/>
  <c r="O19" s="1"/>
  <c r="N19" s="1"/>
  <c r="I19"/>
  <c r="H19"/>
  <c r="K19" s="1"/>
  <c r="J18"/>
  <c r="O18" s="1"/>
  <c r="I18"/>
  <c r="H18"/>
  <c r="K18" s="1"/>
  <c r="J17"/>
  <c r="O17" s="1"/>
  <c r="N17" s="1"/>
  <c r="I17"/>
  <c r="H17"/>
  <c r="K17" s="1"/>
  <c r="J16"/>
  <c r="N16" s="1"/>
  <c r="I16"/>
  <c r="H16"/>
  <c r="J15"/>
  <c r="O15" s="1"/>
  <c r="N15" s="1"/>
  <c r="I15"/>
  <c r="H15"/>
  <c r="K15" s="1"/>
  <c r="J14"/>
  <c r="O14" s="1"/>
  <c r="I14"/>
  <c r="H14"/>
  <c r="K14" s="1"/>
  <c r="J13"/>
  <c r="O13" s="1"/>
  <c r="N13" s="1"/>
  <c r="I13"/>
  <c r="H13"/>
  <c r="K13" s="1"/>
  <c r="J12"/>
  <c r="N12" s="1"/>
  <c r="I12"/>
  <c r="H12"/>
  <c r="K11"/>
  <c r="J11"/>
  <c r="O11" s="1"/>
  <c r="N11" s="1"/>
  <c r="I11"/>
  <c r="H11"/>
  <c r="J10"/>
  <c r="N10" s="1"/>
  <c r="I10"/>
  <c r="H10"/>
  <c r="K10" s="1"/>
  <c r="J9"/>
  <c r="O9" s="1"/>
  <c r="N9" s="1"/>
  <c r="I9"/>
  <c r="H9"/>
  <c r="K9" s="1"/>
  <c r="J8"/>
  <c r="N8" s="1"/>
  <c r="I8"/>
  <c r="H8"/>
  <c r="J7"/>
  <c r="O7" s="1"/>
  <c r="N7" s="1"/>
  <c r="I7"/>
  <c r="H7"/>
  <c r="K7" s="1"/>
  <c r="J6"/>
  <c r="I6"/>
  <c r="H6"/>
  <c r="K6" s="1"/>
  <c r="M27" i="18"/>
  <c r="G27"/>
  <c r="C6" i="17" s="1"/>
  <c r="J26" i="18"/>
  <c r="O26" s="1"/>
  <c r="N26" s="1"/>
  <c r="I26"/>
  <c r="H26"/>
  <c r="J25"/>
  <c r="N25" s="1"/>
  <c r="I25"/>
  <c r="H25"/>
  <c r="K25" s="1"/>
  <c r="J24"/>
  <c r="O24" s="1"/>
  <c r="N24" s="1"/>
  <c r="I24"/>
  <c r="H24"/>
  <c r="J23"/>
  <c r="N23" s="1"/>
  <c r="I23"/>
  <c r="H23"/>
  <c r="K23" s="1"/>
  <c r="J22"/>
  <c r="O22" s="1"/>
  <c r="N22" s="1"/>
  <c r="K22" s="1"/>
  <c r="I22"/>
  <c r="H22"/>
  <c r="J21"/>
  <c r="N21" s="1"/>
  <c r="I21"/>
  <c r="H21"/>
  <c r="K21" s="1"/>
  <c r="J20"/>
  <c r="O20" s="1"/>
  <c r="N20" s="1"/>
  <c r="I20"/>
  <c r="H20"/>
  <c r="J19"/>
  <c r="N19" s="1"/>
  <c r="I19"/>
  <c r="H19"/>
  <c r="K19" s="1"/>
  <c r="J18"/>
  <c r="O18" s="1"/>
  <c r="N18" s="1"/>
  <c r="I18"/>
  <c r="H18"/>
  <c r="J17"/>
  <c r="N17" s="1"/>
  <c r="I17"/>
  <c r="H17"/>
  <c r="K17" s="1"/>
  <c r="J16"/>
  <c r="O16" s="1"/>
  <c r="N16" s="1"/>
  <c r="I16"/>
  <c r="H16"/>
  <c r="K15"/>
  <c r="J15"/>
  <c r="N15" s="1"/>
  <c r="I15"/>
  <c r="H15"/>
  <c r="J14"/>
  <c r="O14" s="1"/>
  <c r="N14" s="1"/>
  <c r="I14"/>
  <c r="H14"/>
  <c r="J13"/>
  <c r="N13" s="1"/>
  <c r="I13"/>
  <c r="H13"/>
  <c r="K13" s="1"/>
  <c r="J12"/>
  <c r="O12" s="1"/>
  <c r="N12" s="1"/>
  <c r="I12"/>
  <c r="H12"/>
  <c r="J11"/>
  <c r="N11" s="1"/>
  <c r="I11"/>
  <c r="H11"/>
  <c r="K11" s="1"/>
  <c r="J10"/>
  <c r="O10" s="1"/>
  <c r="N10" s="1"/>
  <c r="I10"/>
  <c r="H10"/>
  <c r="J9"/>
  <c r="N9" s="1"/>
  <c r="I9"/>
  <c r="H9"/>
  <c r="K9" s="1"/>
  <c r="J8"/>
  <c r="O8" s="1"/>
  <c r="N8" s="1"/>
  <c r="I8"/>
  <c r="H8"/>
  <c r="J7"/>
  <c r="N7" s="1"/>
  <c r="I7"/>
  <c r="H7"/>
  <c r="K7" s="1"/>
  <c r="J6"/>
  <c r="N6" s="1"/>
  <c r="I6"/>
  <c r="H6"/>
  <c r="L26" i="19"/>
  <c r="F26"/>
  <c r="C5" i="17" s="1"/>
  <c r="I25" i="19"/>
  <c r="N25" s="1"/>
  <c r="M25" s="1"/>
  <c r="H25"/>
  <c r="G25"/>
  <c r="J25" s="1"/>
  <c r="I24"/>
  <c r="M24" s="1"/>
  <c r="H24"/>
  <c r="G24"/>
  <c r="I23"/>
  <c r="N23" s="1"/>
  <c r="M23" s="1"/>
  <c r="H23"/>
  <c r="G23"/>
  <c r="J23" s="1"/>
  <c r="I22"/>
  <c r="M22" s="1"/>
  <c r="H22"/>
  <c r="G22"/>
  <c r="J22" s="1"/>
  <c r="I21"/>
  <c r="N21" s="1"/>
  <c r="M21" s="1"/>
  <c r="H21"/>
  <c r="G21"/>
  <c r="J21" s="1"/>
  <c r="I20"/>
  <c r="M20" s="1"/>
  <c r="H20"/>
  <c r="G20"/>
  <c r="I19"/>
  <c r="N19" s="1"/>
  <c r="M19" s="1"/>
  <c r="H19"/>
  <c r="G19"/>
  <c r="J19" s="1"/>
  <c r="I18"/>
  <c r="M18" s="1"/>
  <c r="H18"/>
  <c r="G18"/>
  <c r="J18" s="1"/>
  <c r="I17"/>
  <c r="N17" s="1"/>
  <c r="M17" s="1"/>
  <c r="H17"/>
  <c r="G17"/>
  <c r="J17" s="1"/>
  <c r="I16"/>
  <c r="M16" s="1"/>
  <c r="H16"/>
  <c r="G16"/>
  <c r="I15"/>
  <c r="H15"/>
  <c r="G15"/>
  <c r="J15" s="1"/>
  <c r="I14"/>
  <c r="N14" s="1"/>
  <c r="H14"/>
  <c r="G14"/>
  <c r="J14" s="1"/>
  <c r="I13"/>
  <c r="N13" s="1"/>
  <c r="M13" s="1"/>
  <c r="H13"/>
  <c r="G13"/>
  <c r="I12"/>
  <c r="M12" s="1"/>
  <c r="H12"/>
  <c r="G12"/>
  <c r="I11"/>
  <c r="N11" s="1"/>
  <c r="M11" s="1"/>
  <c r="H11"/>
  <c r="G11"/>
  <c r="I10"/>
  <c r="M10" s="1"/>
  <c r="H10"/>
  <c r="G10"/>
  <c r="I9"/>
  <c r="N9" s="1"/>
  <c r="M9" s="1"/>
  <c r="H9"/>
  <c r="G9"/>
  <c r="I8"/>
  <c r="M8" s="1"/>
  <c r="H8"/>
  <c r="G8"/>
  <c r="I7"/>
  <c r="N7" s="1"/>
  <c r="M7" s="1"/>
  <c r="H7"/>
  <c r="G7"/>
  <c r="I6"/>
  <c r="M6" s="1"/>
  <c r="H6"/>
  <c r="G6"/>
  <c r="E25" i="17"/>
  <c r="G23"/>
  <c r="G21"/>
  <c r="G20"/>
  <c r="G19"/>
  <c r="G18"/>
  <c r="G17"/>
  <c r="G16"/>
  <c r="G15"/>
  <c r="G14"/>
  <c r="G13"/>
  <c r="E12"/>
  <c r="D12"/>
  <c r="C12"/>
  <c r="E11"/>
  <c r="D11"/>
  <c r="G11" s="1"/>
  <c r="C11"/>
  <c r="E10"/>
  <c r="D10"/>
  <c r="C10"/>
  <c r="E9"/>
  <c r="D9"/>
  <c r="C9" s="1"/>
  <c r="E8"/>
  <c r="E7"/>
  <c r="C7"/>
  <c r="E6"/>
  <c r="E5"/>
  <c r="J24" i="16"/>
  <c r="I24"/>
  <c r="H23"/>
  <c r="F23"/>
  <c r="G22"/>
  <c r="J22" s="1"/>
  <c r="I22" s="1"/>
  <c r="G11"/>
  <c r="I11" s="1"/>
  <c r="K20" i="18" l="1"/>
  <c r="K16" i="20"/>
  <c r="O8"/>
  <c r="N14"/>
  <c r="O11" i="100"/>
  <c r="O15"/>
  <c r="O19"/>
  <c r="O23"/>
  <c r="N16" i="19"/>
  <c r="K8" i="20"/>
  <c r="O6" i="18"/>
  <c r="K16"/>
  <c r="N20" i="20"/>
  <c r="K6" i="18"/>
  <c r="K12"/>
  <c r="K24" i="20"/>
  <c r="O10" i="100"/>
  <c r="O14"/>
  <c r="O18"/>
  <c r="O22"/>
  <c r="J27"/>
  <c r="O19" i="18"/>
  <c r="K12" i="20"/>
  <c r="N18"/>
  <c r="O8" i="100"/>
  <c r="O12"/>
  <c r="O16"/>
  <c r="O20"/>
  <c r="O24"/>
  <c r="F11" i="17"/>
  <c r="K8" i="18"/>
  <c r="O9"/>
  <c r="O11"/>
  <c r="K24"/>
  <c r="O25"/>
  <c r="J27" i="20"/>
  <c r="O24"/>
  <c r="O26"/>
  <c r="K7" i="100"/>
  <c r="N6" i="19"/>
  <c r="N8"/>
  <c r="N10"/>
  <c r="N12"/>
  <c r="N20"/>
  <c r="N22"/>
  <c r="J24"/>
  <c r="K14" i="18"/>
  <c r="I26" i="19"/>
  <c r="M26" s="1"/>
  <c r="M14"/>
  <c r="O17" i="18"/>
  <c r="O10" i="20"/>
  <c r="O26" i="100"/>
  <c r="F10" i="17"/>
  <c r="N27" i="20"/>
  <c r="O27"/>
  <c r="D7" i="17"/>
  <c r="F7" s="1"/>
  <c r="D5"/>
  <c r="F5" s="1"/>
  <c r="O27" i="100"/>
  <c r="D8" i="17"/>
  <c r="C8" s="1"/>
  <c r="C22" s="1"/>
  <c r="N27" i="100"/>
  <c r="E22" i="17"/>
  <c r="E24" s="1"/>
  <c r="F12"/>
  <c r="J7" i="19"/>
  <c r="J11"/>
  <c r="N15"/>
  <c r="M15" s="1"/>
  <c r="O7" i="18"/>
  <c r="O15"/>
  <c r="K18"/>
  <c r="O23"/>
  <c r="K26"/>
  <c r="O6" i="20"/>
  <c r="O16"/>
  <c r="K20"/>
  <c r="O22"/>
  <c r="O7" i="100"/>
  <c r="K8"/>
  <c r="K9"/>
  <c r="K10"/>
  <c r="K11"/>
  <c r="K12"/>
  <c r="K13"/>
  <c r="K14"/>
  <c r="K15"/>
  <c r="K16"/>
  <c r="K17"/>
  <c r="K18"/>
  <c r="K19"/>
  <c r="K20"/>
  <c r="K21"/>
  <c r="K22"/>
  <c r="K23"/>
  <c r="K24"/>
  <c r="K25"/>
  <c r="K26"/>
  <c r="M16" i="26"/>
  <c r="Q25" i="156"/>
  <c r="D9" i="150"/>
  <c r="C6" i="33"/>
  <c r="G6"/>
  <c r="J8" i="19"/>
  <c r="J10"/>
  <c r="J12"/>
  <c r="J16"/>
  <c r="N18"/>
  <c r="K10" i="18"/>
  <c r="J11" i="16"/>
  <c r="N24" i="19"/>
  <c r="O13" i="18"/>
  <c r="O21"/>
  <c r="N6" i="20"/>
  <c r="O12"/>
  <c r="O6" i="100"/>
  <c r="N17" i="126"/>
  <c r="J27" i="18"/>
  <c r="D6" i="17" s="1"/>
  <c r="F6" s="1"/>
  <c r="N6" i="100"/>
  <c r="K6" s="1"/>
  <c r="I27" i="31"/>
  <c r="H27"/>
  <c r="H26" i="123"/>
  <c r="L26"/>
  <c r="D7" i="33"/>
  <c r="F7" s="1"/>
  <c r="M27" i="99"/>
  <c r="N27"/>
  <c r="G5" i="33"/>
  <c r="J6" i="19"/>
  <c r="J9"/>
  <c r="J13"/>
  <c r="J20"/>
  <c r="G7" i="17"/>
  <c r="G9"/>
  <c r="G10"/>
  <c r="G12"/>
  <c r="F9"/>
  <c r="G10" i="16"/>
  <c r="G9"/>
  <c r="G8"/>
  <c r="G7"/>
  <c r="I7" s="1"/>
  <c r="G6"/>
  <c r="G5"/>
  <c r="G27" i="12"/>
  <c r="E27"/>
  <c r="F26"/>
  <c r="H26" s="1"/>
  <c r="F25"/>
  <c r="I25" s="1"/>
  <c r="H25" s="1"/>
  <c r="F24"/>
  <c r="I24" s="1"/>
  <c r="F23"/>
  <c r="F22"/>
  <c r="H22" s="1"/>
  <c r="F21"/>
  <c r="I21" s="1"/>
  <c r="H21" s="1"/>
  <c r="F20"/>
  <c r="I20" s="1"/>
  <c r="F19"/>
  <c r="F18"/>
  <c r="H18" s="1"/>
  <c r="F17"/>
  <c r="I17" s="1"/>
  <c r="H17" s="1"/>
  <c r="F16"/>
  <c r="H16" s="1"/>
  <c r="F15"/>
  <c r="I15" s="1"/>
  <c r="H15" s="1"/>
  <c r="F14"/>
  <c r="H14" s="1"/>
  <c r="F13"/>
  <c r="I13" s="1"/>
  <c r="H13" s="1"/>
  <c r="F12"/>
  <c r="I12" s="1"/>
  <c r="F11"/>
  <c r="I11" s="1"/>
  <c r="H11" s="1"/>
  <c r="F10"/>
  <c r="H10" s="1"/>
  <c r="F9"/>
  <c r="I9" s="1"/>
  <c r="H9" s="1"/>
  <c r="F8"/>
  <c r="H8" s="1"/>
  <c r="F7"/>
  <c r="F6"/>
  <c r="H6" s="1"/>
  <c r="F5"/>
  <c r="I5" s="1"/>
  <c r="H5" s="1"/>
  <c r="I12" i="13"/>
  <c r="G12"/>
  <c r="H11"/>
  <c r="K11" s="1"/>
  <c r="J11" s="1"/>
  <c r="H10"/>
  <c r="J10" s="1"/>
  <c r="H9"/>
  <c r="K9" s="1"/>
  <c r="J9" s="1"/>
  <c r="H8"/>
  <c r="J8" s="1"/>
  <c r="H7"/>
  <c r="H6"/>
  <c r="J6" s="1"/>
  <c r="H5"/>
  <c r="K5" s="1"/>
  <c r="J5" s="1"/>
  <c r="J15" i="14"/>
  <c r="H14"/>
  <c r="F14"/>
  <c r="G13"/>
  <c r="I13" s="1"/>
  <c r="G12"/>
  <c r="J12" s="1"/>
  <c r="I12" s="1"/>
  <c r="G11"/>
  <c r="I11" s="1"/>
  <c r="G10"/>
  <c r="G9"/>
  <c r="I9" s="1"/>
  <c r="G8"/>
  <c r="J8" s="1"/>
  <c r="I8" s="1"/>
  <c r="G7"/>
  <c r="J7" s="1"/>
  <c r="G6"/>
  <c r="J6" s="1"/>
  <c r="I6" s="1"/>
  <c r="G5"/>
  <c r="I5" s="1"/>
  <c r="J24" i="11"/>
  <c r="H23"/>
  <c r="F23"/>
  <c r="G22"/>
  <c r="I22" s="1"/>
  <c r="G21"/>
  <c r="G20"/>
  <c r="I20" s="1"/>
  <c r="G19"/>
  <c r="G18"/>
  <c r="I18" s="1"/>
  <c r="G17"/>
  <c r="G16"/>
  <c r="I16" s="1"/>
  <c r="G15"/>
  <c r="G14"/>
  <c r="I14" s="1"/>
  <c r="G13"/>
  <c r="G12"/>
  <c r="I12" s="1"/>
  <c r="G11"/>
  <c r="G10"/>
  <c r="I10" s="1"/>
  <c r="G9"/>
  <c r="G8"/>
  <c r="I8" s="1"/>
  <c r="G7"/>
  <c r="G6"/>
  <c r="I6" s="1"/>
  <c r="G5"/>
  <c r="J5" s="1"/>
  <c r="J26" i="98"/>
  <c r="H25"/>
  <c r="F25"/>
  <c r="J24"/>
  <c r="G23"/>
  <c r="I23" s="1"/>
  <c r="G22"/>
  <c r="G21"/>
  <c r="I21" s="1"/>
  <c r="G20"/>
  <c r="G19"/>
  <c r="I19" s="1"/>
  <c r="G18"/>
  <c r="G17"/>
  <c r="I17" s="1"/>
  <c r="G16"/>
  <c r="G15"/>
  <c r="I15" s="1"/>
  <c r="G14"/>
  <c r="G13"/>
  <c r="I13" s="1"/>
  <c r="G12"/>
  <c r="G11"/>
  <c r="I11" s="1"/>
  <c r="G10"/>
  <c r="G9"/>
  <c r="I9" s="1"/>
  <c r="G8"/>
  <c r="G7"/>
  <c r="I7" s="1"/>
  <c r="G6"/>
  <c r="G5"/>
  <c r="I5" s="1"/>
  <c r="G26" i="121"/>
  <c r="L25"/>
  <c r="J24"/>
  <c r="H24"/>
  <c r="L24" s="1"/>
  <c r="K24" s="1"/>
  <c r="J23"/>
  <c r="H23"/>
  <c r="L23" s="1"/>
  <c r="K23" s="1"/>
  <c r="J22"/>
  <c r="H22"/>
  <c r="L22" s="1"/>
  <c r="K22" s="1"/>
  <c r="J21"/>
  <c r="H21"/>
  <c r="L21" s="1"/>
  <c r="K21" s="1"/>
  <c r="J20"/>
  <c r="H20"/>
  <c r="L20" s="1"/>
  <c r="K20" s="1"/>
  <c r="J19"/>
  <c r="H19"/>
  <c r="L19" s="1"/>
  <c r="K19" s="1"/>
  <c r="J18"/>
  <c r="H18"/>
  <c r="L18" s="1"/>
  <c r="K18" s="1"/>
  <c r="J17"/>
  <c r="H17"/>
  <c r="L17" s="1"/>
  <c r="K17" s="1"/>
  <c r="J16"/>
  <c r="H16"/>
  <c r="L16" s="1"/>
  <c r="K16" s="1"/>
  <c r="J15"/>
  <c r="H15"/>
  <c r="L15" s="1"/>
  <c r="K15" s="1"/>
  <c r="J14"/>
  <c r="H14"/>
  <c r="L14" s="1"/>
  <c r="K14" s="1"/>
  <c r="J13"/>
  <c r="H13"/>
  <c r="L13" s="1"/>
  <c r="K13" s="1"/>
  <c r="J12"/>
  <c r="H12"/>
  <c r="L12" s="1"/>
  <c r="K12" s="1"/>
  <c r="J11"/>
  <c r="H11"/>
  <c r="L11" s="1"/>
  <c r="K11" s="1"/>
  <c r="J10"/>
  <c r="H10"/>
  <c r="L10" s="1"/>
  <c r="K10" s="1"/>
  <c r="J9"/>
  <c r="H9"/>
  <c r="L9" s="1"/>
  <c r="K9" s="1"/>
  <c r="J8"/>
  <c r="H8"/>
  <c r="L8" s="1"/>
  <c r="K8" s="1"/>
  <c r="J7"/>
  <c r="H7"/>
  <c r="L7" s="1"/>
  <c r="K7" s="1"/>
  <c r="J6"/>
  <c r="H6"/>
  <c r="L6" s="1"/>
  <c r="K6" s="1"/>
  <c r="J5"/>
  <c r="H5"/>
  <c r="K5" s="1"/>
  <c r="J26" i="9"/>
  <c r="H26"/>
  <c r="L25"/>
  <c r="I24"/>
  <c r="L24" s="1"/>
  <c r="K24" s="1"/>
  <c r="I23"/>
  <c r="K23" s="1"/>
  <c r="I22"/>
  <c r="I21"/>
  <c r="K21" s="1"/>
  <c r="I20"/>
  <c r="L20" s="1"/>
  <c r="K20" s="1"/>
  <c r="I19"/>
  <c r="K19" s="1"/>
  <c r="I18"/>
  <c r="I17"/>
  <c r="K17" s="1"/>
  <c r="I16"/>
  <c r="L16" s="1"/>
  <c r="K16" s="1"/>
  <c r="L15"/>
  <c r="I15"/>
  <c r="K15" s="1"/>
  <c r="I14"/>
  <c r="I13"/>
  <c r="K13" s="1"/>
  <c r="I12"/>
  <c r="L12" s="1"/>
  <c r="K12" s="1"/>
  <c r="I11"/>
  <c r="L11" s="1"/>
  <c r="I10"/>
  <c r="L10" s="1"/>
  <c r="K10" s="1"/>
  <c r="I9"/>
  <c r="K9" s="1"/>
  <c r="I8"/>
  <c r="L8" s="1"/>
  <c r="K8" s="1"/>
  <c r="I7"/>
  <c r="K7" s="1"/>
  <c r="I6"/>
  <c r="L6" s="1"/>
  <c r="K6" s="1"/>
  <c r="I5"/>
  <c r="K5" s="1"/>
  <c r="G26" i="8"/>
  <c r="J24"/>
  <c r="H24"/>
  <c r="L24" s="1"/>
  <c r="K24" s="1"/>
  <c r="F24"/>
  <c r="J23"/>
  <c r="H23"/>
  <c r="L23" s="1"/>
  <c r="K23" s="1"/>
  <c r="F23"/>
  <c r="J22"/>
  <c r="H22"/>
  <c r="K22" s="1"/>
  <c r="F22"/>
  <c r="J21"/>
  <c r="H21"/>
  <c r="L21" s="1"/>
  <c r="F21"/>
  <c r="J20"/>
  <c r="H20"/>
  <c r="L20" s="1"/>
  <c r="K20" s="1"/>
  <c r="F20"/>
  <c r="J19"/>
  <c r="H19"/>
  <c r="L19" s="1"/>
  <c r="K19" s="1"/>
  <c r="F19"/>
  <c r="J18"/>
  <c r="H18"/>
  <c r="K18" s="1"/>
  <c r="F18"/>
  <c r="J17"/>
  <c r="H17"/>
  <c r="K17" s="1"/>
  <c r="F17"/>
  <c r="J16"/>
  <c r="H16"/>
  <c r="L16" s="1"/>
  <c r="K16" s="1"/>
  <c r="F16"/>
  <c r="J15"/>
  <c r="H15"/>
  <c r="L15" s="1"/>
  <c r="K15" s="1"/>
  <c r="F15"/>
  <c r="J14"/>
  <c r="H14"/>
  <c r="K14" s="1"/>
  <c r="F14"/>
  <c r="J13"/>
  <c r="H13"/>
  <c r="L13" s="1"/>
  <c r="F13"/>
  <c r="J12"/>
  <c r="H12"/>
  <c r="L12" s="1"/>
  <c r="K12" s="1"/>
  <c r="F12"/>
  <c r="J11"/>
  <c r="H11"/>
  <c r="L11" s="1"/>
  <c r="K11" s="1"/>
  <c r="F11"/>
  <c r="J10"/>
  <c r="H10"/>
  <c r="K10" s="1"/>
  <c r="F10"/>
  <c r="J9"/>
  <c r="H9"/>
  <c r="K9" s="1"/>
  <c r="F9"/>
  <c r="J8"/>
  <c r="H8"/>
  <c r="L8" s="1"/>
  <c r="K8" s="1"/>
  <c r="F8"/>
  <c r="J7"/>
  <c r="H7"/>
  <c r="L7" s="1"/>
  <c r="K7" s="1"/>
  <c r="F7"/>
  <c r="L6" s="1"/>
  <c r="J6"/>
  <c r="H6"/>
  <c r="K6" s="1"/>
  <c r="F6"/>
  <c r="J5"/>
  <c r="H5"/>
  <c r="L5" s="1"/>
  <c r="F5"/>
  <c r="C7" i="7"/>
  <c r="I27" i="6"/>
  <c r="G27"/>
  <c r="H26"/>
  <c r="K26" s="1"/>
  <c r="J26" s="1"/>
  <c r="H25"/>
  <c r="J25" s="1"/>
  <c r="H24"/>
  <c r="H23"/>
  <c r="J23" s="1"/>
  <c r="H22"/>
  <c r="K22" s="1"/>
  <c r="J22" s="1"/>
  <c r="H21"/>
  <c r="J21" s="1"/>
  <c r="H20"/>
  <c r="H19"/>
  <c r="J19" s="1"/>
  <c r="H18"/>
  <c r="K18" s="1"/>
  <c r="J18" s="1"/>
  <c r="K17"/>
  <c r="H17"/>
  <c r="J17" s="1"/>
  <c r="H16"/>
  <c r="H15"/>
  <c r="J15" s="1"/>
  <c r="H14"/>
  <c r="K14" s="1"/>
  <c r="J14" s="1"/>
  <c r="H13"/>
  <c r="K13" s="1"/>
  <c r="H12"/>
  <c r="K12" s="1"/>
  <c r="J12" s="1"/>
  <c r="H11"/>
  <c r="J11" s="1"/>
  <c r="H10"/>
  <c r="K10" s="1"/>
  <c r="J10" s="1"/>
  <c r="H9"/>
  <c r="J9" s="1"/>
  <c r="H8"/>
  <c r="H7"/>
  <c r="J7" s="1"/>
  <c r="H6"/>
  <c r="K6" s="1"/>
  <c r="J6" s="1"/>
  <c r="H5"/>
  <c r="K5" s="1"/>
  <c r="I13" i="5"/>
  <c r="G13"/>
  <c r="H12"/>
  <c r="H11"/>
  <c r="J11" s="1"/>
  <c r="H10"/>
  <c r="H9"/>
  <c r="J9" s="1"/>
  <c r="H8"/>
  <c r="H7"/>
  <c r="J7" s="1"/>
  <c r="H6"/>
  <c r="J6" s="1"/>
  <c r="H5"/>
  <c r="H27" i="4"/>
  <c r="F27"/>
  <c r="J26"/>
  <c r="I26"/>
  <c r="G25"/>
  <c r="J25" s="1"/>
  <c r="G24"/>
  <c r="J24" s="1"/>
  <c r="I24" s="1"/>
  <c r="G23"/>
  <c r="I23" s="1"/>
  <c r="G22"/>
  <c r="J22" s="1"/>
  <c r="I22" s="1"/>
  <c r="G21"/>
  <c r="I21" s="1"/>
  <c r="G20"/>
  <c r="J20" s="1"/>
  <c r="I20" s="1"/>
  <c r="G19"/>
  <c r="I19" s="1"/>
  <c r="G18"/>
  <c r="J18" s="1"/>
  <c r="I18" s="1"/>
  <c r="G17"/>
  <c r="I17" s="1"/>
  <c r="G16"/>
  <c r="G15"/>
  <c r="I15" s="1"/>
  <c r="G14"/>
  <c r="J14" s="1"/>
  <c r="I14" s="1"/>
  <c r="G13"/>
  <c r="I13" s="1"/>
  <c r="G12"/>
  <c r="G11"/>
  <c r="I11" s="1"/>
  <c r="G10"/>
  <c r="J10" s="1"/>
  <c r="I10" s="1"/>
  <c r="G9"/>
  <c r="I9" s="1"/>
  <c r="G8"/>
  <c r="J8" s="1"/>
  <c r="I8" s="1"/>
  <c r="G7"/>
  <c r="I7" s="1"/>
  <c r="G6"/>
  <c r="J6" s="1"/>
  <c r="I6" s="1"/>
  <c r="J5"/>
  <c r="G4"/>
  <c r="F4"/>
  <c r="L5" i="121" l="1"/>
  <c r="K13" i="8"/>
  <c r="L14"/>
  <c r="L13" i="9"/>
  <c r="J5" i="98"/>
  <c r="I16" i="12"/>
  <c r="J7" i="16"/>
  <c r="H13" i="5"/>
  <c r="K13" s="1"/>
  <c r="J5" i="6"/>
  <c r="K15"/>
  <c r="N26" i="19"/>
  <c r="G6" i="17"/>
  <c r="J11" i="4"/>
  <c r="J13"/>
  <c r="J15"/>
  <c r="L5" i="9"/>
  <c r="I5" i="11"/>
  <c r="K9" i="5"/>
  <c r="K19" i="6"/>
  <c r="L17" i="8"/>
  <c r="L17" i="9"/>
  <c r="J9" i="14"/>
  <c r="I18" i="12"/>
  <c r="K11" i="5"/>
  <c r="K21" i="6"/>
  <c r="L9" i="8"/>
  <c r="L19" i="9"/>
  <c r="J6" i="11"/>
  <c r="J10"/>
  <c r="J14"/>
  <c r="J18"/>
  <c r="J22"/>
  <c r="J5" i="16"/>
  <c r="I5" s="1"/>
  <c r="J12" i="4"/>
  <c r="I12" s="1"/>
  <c r="J5" i="5"/>
  <c r="J17" i="4"/>
  <c r="L22" i="8"/>
  <c r="J11" i="14"/>
  <c r="J13"/>
  <c r="H20" i="12"/>
  <c r="G27" i="4"/>
  <c r="J27" s="1"/>
  <c r="K5" i="5"/>
  <c r="K7"/>
  <c r="L10" i="8"/>
  <c r="I6" i="98"/>
  <c r="J8" i="11"/>
  <c r="J12"/>
  <c r="J16"/>
  <c r="J20"/>
  <c r="I14" i="12"/>
  <c r="H24"/>
  <c r="I6" i="16"/>
  <c r="H27" i="6"/>
  <c r="K27" s="1"/>
  <c r="D24" i="33"/>
  <c r="G24" s="1"/>
  <c r="F8" i="17"/>
  <c r="G8"/>
  <c r="D22"/>
  <c r="G5"/>
  <c r="J7" i="4"/>
  <c r="J9"/>
  <c r="J16"/>
  <c r="I16" s="1"/>
  <c r="I27" s="1"/>
  <c r="J19"/>
  <c r="J21"/>
  <c r="I25"/>
  <c r="J8" i="5"/>
  <c r="J13" s="1"/>
  <c r="J10"/>
  <c r="J12"/>
  <c r="K7" i="6"/>
  <c r="K9"/>
  <c r="J13"/>
  <c r="K20"/>
  <c r="J20" s="1"/>
  <c r="K23"/>
  <c r="K25"/>
  <c r="K5" i="8"/>
  <c r="K26" s="1"/>
  <c r="J26" s="1"/>
  <c r="H26" s="1"/>
  <c r="K21"/>
  <c r="L7" i="9"/>
  <c r="K11"/>
  <c r="L18"/>
  <c r="K18" s="1"/>
  <c r="L21"/>
  <c r="L23"/>
  <c r="J7" i="98"/>
  <c r="J9"/>
  <c r="J11"/>
  <c r="J13"/>
  <c r="J15"/>
  <c r="J17"/>
  <c r="J19"/>
  <c r="J21"/>
  <c r="J23"/>
  <c r="J5" i="14"/>
  <c r="I7"/>
  <c r="G14"/>
  <c r="K6" i="13"/>
  <c r="K8"/>
  <c r="H12"/>
  <c r="I6" i="12"/>
  <c r="I8"/>
  <c r="H12"/>
  <c r="I19"/>
  <c r="H19" s="1"/>
  <c r="I22"/>
  <c r="J6" i="16"/>
  <c r="I8"/>
  <c r="C9" i="150"/>
  <c r="G9"/>
  <c r="K16" i="6"/>
  <c r="J16" s="1"/>
  <c r="L14" i="9"/>
  <c r="K14" s="1"/>
  <c r="J7" i="11"/>
  <c r="I7" s="1"/>
  <c r="J9"/>
  <c r="I9" s="1"/>
  <c r="J11"/>
  <c r="I11" s="1"/>
  <c r="J13"/>
  <c r="I13" s="1"/>
  <c r="J15"/>
  <c r="I15" s="1"/>
  <c r="J17"/>
  <c r="I17" s="1"/>
  <c r="J19"/>
  <c r="I19" s="1"/>
  <c r="J21"/>
  <c r="I21" s="1"/>
  <c r="G23"/>
  <c r="H25"/>
  <c r="J10" i="14"/>
  <c r="I10" s="1"/>
  <c r="J9" i="16"/>
  <c r="I9" s="1"/>
  <c r="I10"/>
  <c r="C7" i="33"/>
  <c r="G7"/>
  <c r="G25" i="98"/>
  <c r="F27" i="12"/>
  <c r="I27" s="1"/>
  <c r="H27" s="1"/>
  <c r="C24" i="33"/>
  <c r="J23" i="4"/>
  <c r="K6" i="5"/>
  <c r="K8"/>
  <c r="K10"/>
  <c r="K12"/>
  <c r="K8" i="6"/>
  <c r="J8" s="1"/>
  <c r="K11"/>
  <c r="K24"/>
  <c r="J24" s="1"/>
  <c r="L18" i="8"/>
  <c r="L9" i="9"/>
  <c r="L22"/>
  <c r="K22" s="1"/>
  <c r="I26"/>
  <c r="J6" i="98"/>
  <c r="J8"/>
  <c r="I8" s="1"/>
  <c r="J10"/>
  <c r="I10" s="1"/>
  <c r="J12"/>
  <c r="I12" s="1"/>
  <c r="J14"/>
  <c r="I14" s="1"/>
  <c r="J16"/>
  <c r="I16" s="1"/>
  <c r="J18"/>
  <c r="I18" s="1"/>
  <c r="J20"/>
  <c r="I20" s="1"/>
  <c r="J22"/>
  <c r="I22" s="1"/>
  <c r="K7" i="13"/>
  <c r="J7" s="1"/>
  <c r="K10"/>
  <c r="I7" i="12"/>
  <c r="H7" s="1"/>
  <c r="I10"/>
  <c r="I23"/>
  <c r="H23" s="1"/>
  <c r="I26"/>
  <c r="G23" i="16"/>
  <c r="J8"/>
  <c r="J10"/>
  <c r="E7" i="157"/>
  <c r="D7"/>
  <c r="C7"/>
  <c r="E6"/>
  <c r="D6"/>
  <c r="C6"/>
  <c r="D5"/>
  <c r="C5" s="1"/>
  <c r="A28" i="3"/>
  <c r="E27"/>
  <c r="A27"/>
  <c r="G25"/>
  <c r="G24"/>
  <c r="G23"/>
  <c r="G22"/>
  <c r="G21"/>
  <c r="G20"/>
  <c r="G19"/>
  <c r="G18"/>
  <c r="G17"/>
  <c r="G16"/>
  <c r="E15"/>
  <c r="D15"/>
  <c r="G15" s="1"/>
  <c r="C15"/>
  <c r="E14"/>
  <c r="D14"/>
  <c r="C14"/>
  <c r="E13"/>
  <c r="E11"/>
  <c r="D11"/>
  <c r="C11" s="1"/>
  <c r="E10"/>
  <c r="D10"/>
  <c r="C10"/>
  <c r="E8"/>
  <c r="C55" i="2"/>
  <c r="C54"/>
  <c r="C53"/>
  <c r="C52"/>
  <c r="C51"/>
  <c r="C50"/>
  <c r="C48"/>
  <c r="C45"/>
  <c r="C44"/>
  <c r="C42"/>
  <c r="C39"/>
  <c r="D38"/>
  <c r="C38"/>
  <c r="D5" i="150" l="1"/>
  <c r="G5" s="1"/>
  <c r="J27" i="6"/>
  <c r="K26" i="9"/>
  <c r="C22" i="157"/>
  <c r="G27" i="98"/>
  <c r="J25"/>
  <c r="C5" i="150"/>
  <c r="G16" i="14"/>
  <c r="I14"/>
  <c r="J14"/>
  <c r="G25" i="11"/>
  <c r="I25" s="1"/>
  <c r="J23"/>
  <c r="I23" s="1"/>
  <c r="F22" i="17"/>
  <c r="D24"/>
  <c r="G22"/>
  <c r="F10" i="3"/>
  <c r="F14"/>
  <c r="L26" i="8"/>
  <c r="D5" i="7"/>
  <c r="F15" i="3"/>
  <c r="J23" i="16"/>
  <c r="G25"/>
  <c r="I23"/>
  <c r="D6" i="7"/>
  <c r="L26" i="9"/>
  <c r="J12" i="13"/>
  <c r="K12"/>
  <c r="I25" i="98"/>
  <c r="G7" i="157"/>
  <c r="F7" s="1"/>
  <c r="G22"/>
  <c r="C5" i="3"/>
  <c r="G10"/>
  <c r="G11"/>
  <c r="G14"/>
  <c r="G5" i="157"/>
  <c r="F5" s="1"/>
  <c r="G6"/>
  <c r="F6" s="1"/>
  <c r="G38" i="2"/>
  <c r="F11" i="3"/>
  <c r="E34" i="2"/>
  <c r="D34"/>
  <c r="G34" s="1"/>
  <c r="C34"/>
  <c r="E33"/>
  <c r="D33"/>
  <c r="C33"/>
  <c r="E32"/>
  <c r="D32"/>
  <c r="G32" s="1"/>
  <c r="C32"/>
  <c r="E31"/>
  <c r="D31"/>
  <c r="G31" s="1"/>
  <c r="C31"/>
  <c r="E30"/>
  <c r="D30"/>
  <c r="G30" s="1"/>
  <c r="C30"/>
  <c r="F34" l="1"/>
  <c r="F31"/>
  <c r="F16" i="14"/>
  <c r="J16"/>
  <c r="D9" i="3"/>
  <c r="F27" i="98"/>
  <c r="J27"/>
  <c r="D7" i="3"/>
  <c r="F33" i="2"/>
  <c r="C6" i="7"/>
  <c r="G6"/>
  <c r="C24" i="17"/>
  <c r="F24"/>
  <c r="D13" i="3"/>
  <c r="F25" i="16"/>
  <c r="J25"/>
  <c r="D12" i="3"/>
  <c r="C5" i="7"/>
  <c r="C23" s="1"/>
  <c r="G5"/>
  <c r="F25" i="11"/>
  <c r="J25"/>
  <c r="D8" i="3"/>
  <c r="F30" i="2"/>
  <c r="F32"/>
  <c r="G33"/>
  <c r="E5" i="157"/>
  <c r="E22" s="1"/>
  <c r="D22" s="1"/>
  <c r="F22"/>
  <c r="E28" i="2"/>
  <c r="D28"/>
  <c r="G28" s="1"/>
  <c r="C28"/>
  <c r="E27"/>
  <c r="D27"/>
  <c r="C27"/>
  <c r="E26"/>
  <c r="D26"/>
  <c r="G26" s="1"/>
  <c r="C26"/>
  <c r="E25"/>
  <c r="D25"/>
  <c r="G25" s="1"/>
  <c r="C25"/>
  <c r="E24"/>
  <c r="D24"/>
  <c r="G24" s="1"/>
  <c r="C24"/>
  <c r="F28" l="1"/>
  <c r="F24"/>
  <c r="F27"/>
  <c r="C13" i="3"/>
  <c r="G13"/>
  <c r="F13"/>
  <c r="C8"/>
  <c r="G8"/>
  <c r="F8"/>
  <c r="C7"/>
  <c r="G7"/>
  <c r="C9"/>
  <c r="G9"/>
  <c r="C12"/>
  <c r="C13" i="2" s="1"/>
  <c r="G12" i="3"/>
  <c r="F26" i="2"/>
  <c r="F25"/>
  <c r="G27"/>
  <c r="D22"/>
  <c r="C22" s="1"/>
  <c r="E20"/>
  <c r="D20"/>
  <c r="C20" s="1"/>
  <c r="D19"/>
  <c r="C19" s="1"/>
  <c r="D18"/>
  <c r="G18" s="1"/>
  <c r="C18"/>
  <c r="D16"/>
  <c r="C16" s="1"/>
  <c r="E15"/>
  <c r="D15"/>
  <c r="C15" s="1"/>
  <c r="E14"/>
  <c r="D14"/>
  <c r="D13"/>
  <c r="E12"/>
  <c r="D12"/>
  <c r="C12" s="1"/>
  <c r="D11"/>
  <c r="C11" s="1"/>
  <c r="D10"/>
  <c r="C10" s="1"/>
  <c r="E9"/>
  <c r="D9"/>
  <c r="G9" s="1"/>
  <c r="F9" l="1"/>
  <c r="F20"/>
  <c r="C14"/>
  <c r="C9"/>
  <c r="F12"/>
  <c r="F14"/>
  <c r="G12"/>
  <c r="G14"/>
  <c r="G11"/>
  <c r="F15"/>
  <c r="G16"/>
  <c r="G22"/>
  <c r="G10"/>
  <c r="G13"/>
  <c r="G15"/>
  <c r="G19"/>
  <c r="G20"/>
  <c r="H26" i="53"/>
  <c r="D8" i="2"/>
  <c r="C8" s="1"/>
  <c r="G8" l="1"/>
  <c r="C6"/>
  <c r="E33" i="1"/>
  <c r="A33"/>
  <c r="E32"/>
  <c r="A32"/>
  <c r="E24" l="1"/>
  <c r="D24" l="1"/>
  <c r="C24" s="1"/>
  <c r="G23" s="1"/>
  <c r="E23"/>
  <c r="D23"/>
  <c r="C23" s="1"/>
  <c r="G22" s="1"/>
  <c r="E22"/>
  <c r="D22"/>
  <c r="C22" s="1"/>
  <c r="G21" s="1"/>
  <c r="E21"/>
  <c r="D21"/>
  <c r="C21"/>
  <c r="E19"/>
  <c r="D19"/>
  <c r="C19"/>
  <c r="G18" s="1"/>
  <c r="E18"/>
  <c r="D18"/>
  <c r="C18" s="1"/>
  <c r="G17" s="1"/>
  <c r="E17"/>
  <c r="D17"/>
  <c r="C17"/>
  <c r="G16" s="1"/>
  <c r="E16"/>
  <c r="D16"/>
  <c r="C16" s="1"/>
  <c r="G15" s="1"/>
  <c r="F22" l="1"/>
  <c r="F16"/>
  <c r="F21"/>
  <c r="F24"/>
  <c r="F17"/>
  <c r="F18"/>
  <c r="F23"/>
  <c r="E15"/>
  <c r="D15" l="1"/>
  <c r="C15" s="1"/>
  <c r="D13"/>
  <c r="C13"/>
  <c r="E11"/>
  <c r="D11"/>
  <c r="C11"/>
  <c r="G10" s="1"/>
  <c r="D10"/>
  <c r="C10"/>
  <c r="G9" s="1"/>
  <c r="F15" l="1"/>
  <c r="D9"/>
  <c r="C9"/>
  <c r="C5" l="1"/>
  <c r="A4"/>
  <c r="A2"/>
  <c r="H38" i="138"/>
  <c r="G38"/>
  <c r="I26"/>
  <c r="H26"/>
  <c r="G26"/>
  <c r="D25"/>
  <c r="C25"/>
  <c r="C27" s="1"/>
  <c r="C39" s="1"/>
  <c r="J24"/>
  <c r="J23" s="1"/>
  <c r="J22"/>
  <c r="I22"/>
  <c r="J21" s="1"/>
  <c r="J20"/>
  <c r="I20"/>
  <c r="J19"/>
  <c r="I19"/>
  <c r="I18" s="1"/>
  <c r="H17"/>
  <c r="G17"/>
  <c r="J16" s="1"/>
  <c r="D16"/>
  <c r="C16"/>
  <c r="I12"/>
  <c r="J7"/>
  <c r="I7" s="1"/>
  <c r="J6" s="1"/>
  <c r="I5"/>
  <c r="D2"/>
  <c r="A2"/>
  <c r="D18" i="37"/>
  <c r="D23" i="131"/>
  <c r="D16" i="150" s="1"/>
  <c r="G27" i="138" l="1"/>
  <c r="D27" s="1"/>
  <c r="D29" i="2"/>
  <c r="C4" i="70"/>
  <c r="C4" i="55"/>
  <c r="C4" i="131"/>
  <c r="L4" i="49" s="1"/>
  <c r="C4" i="150"/>
  <c r="C4" i="17"/>
  <c r="C4" i="7"/>
  <c r="C4" i="157"/>
  <c r="C4" i="3"/>
  <c r="C4" i="2"/>
  <c r="A3" s="1"/>
  <c r="C4" i="37" l="1"/>
  <c r="D4" i="19"/>
  <c r="J4" i="152"/>
  <c r="G4" i="121"/>
  <c r="H4" i="9"/>
  <c r="G5" i="110"/>
  <c r="H4" i="71"/>
  <c r="E4" i="69"/>
  <c r="F4" i="68"/>
  <c r="E4" i="61"/>
  <c r="G4" i="135"/>
  <c r="E4" i="58"/>
  <c r="H4" i="56"/>
  <c r="E4" i="65"/>
  <c r="E4" i="64"/>
  <c r="D4" i="62"/>
  <c r="E4" i="59"/>
  <c r="C29" i="2"/>
  <c r="D20" i="1"/>
  <c r="G4" i="5"/>
  <c r="A2" i="2"/>
  <c r="A3" i="3"/>
  <c r="A3" i="157"/>
  <c r="C20" i="1" l="1"/>
  <c r="G19" s="1"/>
  <c r="F19" s="1"/>
  <c r="A2" i="3"/>
  <c r="E59" i="2" s="1"/>
  <c r="A59" s="1"/>
  <c r="G4" i="6"/>
  <c r="E5" i="111"/>
  <c r="E4" i="73"/>
  <c r="E4" i="100"/>
  <c r="E4" i="20"/>
  <c r="E4" i="18"/>
  <c r="F4" i="98"/>
  <c r="L4" i="120"/>
  <c r="I4" i="45" s="1"/>
  <c r="J4" i="43"/>
  <c r="Q5" i="162" s="1"/>
  <c r="J4" i="42"/>
  <c r="J4" i="41"/>
  <c r="I4" i="40"/>
  <c r="J4" i="39"/>
  <c r="I4" i="38"/>
  <c r="A3" i="41"/>
  <c r="A3" i="39"/>
  <c r="A3" i="38"/>
  <c r="A3" i="37"/>
  <c r="A3" i="36"/>
  <c r="A3" i="124"/>
  <c r="A3" i="35"/>
  <c r="A3" i="34"/>
  <c r="A3" i="33"/>
  <c r="A3" i="127"/>
  <c r="A3" i="123"/>
  <c r="A3" i="150"/>
  <c r="A3" i="26"/>
  <c r="A3" i="116"/>
  <c r="A3" i="99"/>
  <c r="A3" i="32"/>
  <c r="A3" i="31"/>
  <c r="A3" i="20"/>
  <c r="A3" i="18"/>
  <c r="A3" i="23"/>
  <c r="A3" i="100"/>
  <c r="A3" i="19"/>
  <c r="A3" i="16"/>
  <c r="A3" i="12"/>
  <c r="A3" i="14"/>
  <c r="A3" i="11"/>
  <c r="A3" i="8"/>
  <c r="A3" i="6"/>
  <c r="A3" i="4"/>
  <c r="A3" i="13"/>
  <c r="A3" i="98"/>
  <c r="A3" i="121"/>
  <c r="A3" i="9"/>
  <c r="A3" i="5"/>
  <c r="E4" i="134"/>
  <c r="F4" i="50"/>
  <c r="E4" i="23"/>
  <c r="A2" i="157" l="1"/>
  <c r="A2" i="4" s="1"/>
  <c r="A24" i="157" s="1"/>
  <c r="E23" s="1"/>
  <c r="A23" s="1"/>
  <c r="A3" i="17"/>
  <c r="A3" i="40"/>
  <c r="A4" i="162" s="1"/>
  <c r="A3" i="42"/>
  <c r="C4" i="128"/>
  <c r="D4" i="99"/>
  <c r="D4" i="151"/>
  <c r="A3" i="7"/>
  <c r="F4" i="11"/>
  <c r="E4" i="136"/>
  <c r="A3" i="43"/>
  <c r="A3" i="120" s="1"/>
  <c r="A2" i="5" l="1"/>
  <c r="A2" i="6" s="1"/>
  <c r="A29" i="4"/>
  <c r="F28" s="1"/>
  <c r="A28" s="1"/>
  <c r="D4" i="76"/>
  <c r="F4" i="14"/>
  <c r="D4" i="133"/>
  <c r="E4" i="116"/>
  <c r="A3" i="128"/>
  <c r="A3" i="45" s="1"/>
  <c r="D4" i="47"/>
  <c r="J4" i="129" s="1"/>
  <c r="E4" i="44"/>
  <c r="H4" i="46"/>
  <c r="A15" i="5" l="1"/>
  <c r="G14" s="1"/>
  <c r="A14" s="1"/>
  <c r="A2" i="7"/>
  <c r="A2" i="8" s="1"/>
  <c r="A2" i="9" s="1"/>
  <c r="A3" i="46"/>
  <c r="A3" i="133" s="1"/>
  <c r="H4" i="130"/>
  <c r="F4" i="52"/>
  <c r="G4" i="13"/>
  <c r="A3" i="151" l="1"/>
  <c r="A3" i="131"/>
  <c r="A3" i="44"/>
  <c r="A3" i="47" s="1"/>
  <c r="A29" i="6"/>
  <c r="G28" s="1"/>
  <c r="A28" s="1"/>
  <c r="A3" i="50"/>
  <c r="A3" i="64"/>
  <c r="A3" i="135" s="1"/>
  <c r="A3" i="65" s="1"/>
  <c r="A3" i="61" s="1"/>
  <c r="A3" i="68" s="1"/>
  <c r="A3" i="69" s="1"/>
  <c r="A3" i="70" s="1"/>
  <c r="A3" i="71" s="1"/>
  <c r="A4" i="110" s="1"/>
  <c r="A3" i="73" s="1"/>
  <c r="A4" i="111" s="1"/>
  <c r="A3" i="136" s="1"/>
  <c r="A3" i="76" s="1"/>
  <c r="A3" i="96" s="1"/>
  <c r="A3" i="49"/>
  <c r="A3" i="152" s="1"/>
  <c r="A3" i="62"/>
  <c r="A3" i="54"/>
  <c r="A3" i="130"/>
  <c r="A3" i="56"/>
  <c r="A3" i="134" s="1"/>
  <c r="A3" i="57" s="1"/>
  <c r="A3" i="58" s="1"/>
  <c r="A3" i="59" s="1"/>
  <c r="A3" i="129"/>
  <c r="A3" i="52"/>
  <c r="E4" i="12"/>
  <c r="D4" i="54"/>
  <c r="A2" i="121"/>
  <c r="A25" i="7" l="1"/>
  <c r="A2" i="98"/>
  <c r="F4" i="16"/>
  <c r="E24" i="7" l="1"/>
  <c r="A24" s="1"/>
  <c r="A28" i="8"/>
  <c r="E4" i="31"/>
  <c r="A2" i="11"/>
  <c r="I27" i="8" l="1"/>
  <c r="A27" s="1"/>
  <c r="A28" i="9"/>
  <c r="A2" i="14"/>
  <c r="F4" i="32"/>
  <c r="H27" i="9" l="1"/>
  <c r="A27" s="1"/>
  <c r="A28" i="121"/>
  <c r="H4" i="34"/>
  <c r="A2" i="13"/>
  <c r="I27" i="121" l="1"/>
  <c r="A27" s="1"/>
  <c r="A29" i="98"/>
  <c r="A2" i="12"/>
  <c r="E4" i="127"/>
  <c r="H4" i="123"/>
  <c r="H4" i="124"/>
  <c r="H4" i="35"/>
  <c r="G4" i="36"/>
  <c r="H28" i="98" l="1"/>
  <c r="A28" s="1"/>
  <c r="A27" i="11"/>
  <c r="J5" i="126"/>
  <c r="A4" s="1"/>
  <c r="A2" i="16"/>
  <c r="F26" i="11" l="1"/>
  <c r="A26" s="1"/>
  <c r="A18" i="14"/>
  <c r="A2" i="17"/>
  <c r="L5" i="154"/>
  <c r="A4" s="1"/>
  <c r="H17" i="14" l="1"/>
  <c r="A17" s="1"/>
  <c r="A14" i="13"/>
  <c r="M5" i="156"/>
  <c r="A4" s="1"/>
  <c r="A2" i="19"/>
  <c r="G13" i="13" l="1"/>
  <c r="A13" s="1"/>
  <c r="A29" i="12"/>
  <c r="A2" i="18"/>
  <c r="G28" i="12" l="1"/>
  <c r="A28" s="1"/>
  <c r="A27" i="16"/>
  <c r="A2" i="20"/>
  <c r="H26" i="16" l="1"/>
  <c r="A26" s="1"/>
  <c r="A25" i="17" s="1"/>
  <c r="G24" s="1"/>
  <c r="A26"/>
  <c r="A28" i="19" s="1"/>
  <c r="K27" s="1"/>
  <c r="A2" i="100"/>
  <c r="A27" i="19" l="1"/>
  <c r="A29" i="18"/>
  <c r="L28" s="1"/>
  <c r="A2" i="23"/>
  <c r="A28" i="18" l="1"/>
  <c r="O27" s="1"/>
  <c r="N27" s="1"/>
  <c r="A29" i="20"/>
  <c r="L28" s="1"/>
  <c r="A2" i="99"/>
  <c r="A28" i="20" l="1"/>
  <c r="A29" i="100"/>
  <c r="K28" s="1"/>
  <c r="A2" i="116"/>
  <c r="A28" i="100" l="1"/>
  <c r="A92" i="23"/>
  <c r="N91" s="1"/>
  <c r="A2" i="26"/>
  <c r="A91" i="23" l="1"/>
  <c r="A29" i="99"/>
  <c r="K28" s="1"/>
  <c r="A2" i="31"/>
  <c r="A28" i="99" l="1"/>
  <c r="A29" i="116"/>
  <c r="K28" s="1"/>
  <c r="A2" i="32"/>
  <c r="A28" i="116" l="1"/>
  <c r="A18" i="26"/>
  <c r="J17" s="1"/>
  <c r="A2" i="150"/>
  <c r="A29" i="31" l="1"/>
  <c r="G28" s="1"/>
  <c r="A17" i="26"/>
  <c r="A28" i="31" s="1"/>
  <c r="A2" i="33"/>
  <c r="A29" i="32" l="1"/>
  <c r="F28" s="1"/>
  <c r="A28"/>
  <c r="A29" i="150" s="1"/>
  <c r="A25" i="33" s="1"/>
  <c r="J27" i="32"/>
  <c r="A2" i="34"/>
  <c r="A30" i="150" l="1"/>
  <c r="A26" i="33" s="1"/>
  <c r="A2" i="35"/>
  <c r="A28" i="34" l="1"/>
  <c r="G27" s="1"/>
  <c r="A27" s="1"/>
  <c r="A2" i="123"/>
  <c r="A29" i="35" l="1"/>
  <c r="G28" s="1"/>
  <c r="A28" s="1"/>
  <c r="A2" i="124"/>
  <c r="A28" i="123" l="1"/>
  <c r="G27" s="1"/>
  <c r="A27" s="1"/>
  <c r="A14" i="124" s="1"/>
  <c r="A2" i="127"/>
  <c r="A15" i="124" l="1"/>
  <c r="A2" i="36"/>
  <c r="A29" i="127" l="1"/>
  <c r="E28" s="1"/>
  <c r="A28" s="1"/>
  <c r="A3" i="126"/>
  <c r="A16" i="36" l="1"/>
  <c r="G15" s="1"/>
  <c r="A15" s="1"/>
  <c r="A3" i="154"/>
  <c r="H14" i="36" l="1"/>
  <c r="A18" i="126"/>
  <c r="A19"/>
  <c r="A3" i="156"/>
  <c r="G14" i="36" l="1"/>
  <c r="D8" i="150"/>
  <c r="A26" i="154"/>
  <c r="J25" s="1"/>
  <c r="A25" s="1"/>
  <c r="A3" i="155"/>
  <c r="C8" i="150" l="1"/>
  <c r="G8"/>
  <c r="F8"/>
  <c r="P24" i="154"/>
  <c r="A26" i="156"/>
  <c r="A27"/>
  <c r="A2" i="37"/>
  <c r="A28" i="155" l="1"/>
  <c r="K27" s="1"/>
  <c r="A27" s="1"/>
  <c r="A2" i="38"/>
  <c r="Q26" i="155" l="1"/>
  <c r="A25" i="37"/>
  <c r="A28" i="38" s="1"/>
  <c r="A26" i="37"/>
  <c r="A2" i="39"/>
  <c r="A29" i="38" l="1"/>
  <c r="A67" i="39" s="1"/>
  <c r="A2" i="40"/>
  <c r="L66" i="39" l="1"/>
  <c r="A66" s="1"/>
  <c r="A20" i="40" s="1"/>
  <c r="A21"/>
  <c r="A2" i="41"/>
  <c r="A2" i="42" s="1"/>
  <c r="A2" i="43" s="1"/>
  <c r="A2" i="120" s="1"/>
  <c r="A2" i="128" s="1"/>
  <c r="A2" i="45" s="1"/>
  <c r="A2" i="46" s="1"/>
  <c r="A2" i="44" s="1"/>
  <c r="A2" i="47" s="1"/>
  <c r="A2" i="129" s="1"/>
  <c r="A2" i="130" s="1"/>
  <c r="A2" i="131" s="1"/>
  <c r="A2" i="49" s="1"/>
  <c r="A2" i="152" s="1"/>
  <c r="A2" i="50" s="1"/>
  <c r="A2" i="151" s="1"/>
  <c r="A2" i="133" s="1"/>
  <c r="A2" i="52" s="1"/>
  <c r="A2" i="54" s="1"/>
  <c r="A2" i="53" s="1"/>
  <c r="A2" i="55" s="1"/>
  <c r="A2" i="56" s="1"/>
  <c r="A2" i="134" s="1"/>
  <c r="A2" i="57" s="1"/>
  <c r="A2" i="58" s="1"/>
  <c r="A2" i="59" s="1"/>
  <c r="A2" i="62" s="1"/>
  <c r="A2" i="64" s="1"/>
  <c r="A2" i="135" s="1"/>
  <c r="A2" i="65" s="1"/>
  <c r="A2" i="61" s="1"/>
  <c r="A2" i="68" s="1"/>
  <c r="A2" i="69" s="1"/>
  <c r="A2" i="70" s="1"/>
  <c r="A2" i="71" s="1"/>
  <c r="A3" i="110" s="1"/>
  <c r="A2" i="73" s="1"/>
  <c r="A3" i="111" s="1"/>
  <c r="A2" i="136" s="1"/>
  <c r="A2" i="76" s="1"/>
  <c r="A2" i="96" s="1"/>
  <c r="A3" i="162"/>
  <c r="A19" l="1"/>
  <c r="A18" i="41"/>
  <c r="A15" i="42" s="1"/>
  <c r="A20" i="43" s="1"/>
  <c r="A20" i="162"/>
  <c r="A19" i="41"/>
  <c r="A16" i="42" s="1"/>
  <c r="A21" i="43" s="1"/>
  <c r="A29" i="120" s="1"/>
  <c r="K28" l="1"/>
  <c r="A28" s="1"/>
  <c r="A14" i="128" s="1"/>
  <c r="A28" i="45" s="1"/>
  <c r="A15" i="128"/>
  <c r="A29" i="45" s="1"/>
  <c r="A28" i="46" s="1"/>
  <c r="K27" l="1"/>
  <c r="A27" s="1"/>
  <c r="A29" i="44"/>
  <c r="K28" l="1"/>
  <c r="A28" s="1"/>
  <c r="A27" i="47" s="1"/>
  <c r="A28" i="129" s="1"/>
  <c r="A28" i="47"/>
  <c r="A29" i="129" s="1"/>
  <c r="A28" i="130" s="1"/>
  <c r="H27" l="1"/>
  <c r="A27" s="1"/>
  <c r="A25" i="131"/>
  <c r="A24" l="1"/>
  <c r="A13" i="49"/>
  <c r="J12" l="1"/>
  <c r="A12" s="1"/>
  <c r="A27" i="152" s="1"/>
  <c r="A28"/>
  <c r="A28" i="50" s="1"/>
  <c r="F27" l="1"/>
  <c r="A27" s="1"/>
  <c r="A28" i="151"/>
  <c r="F27" l="1"/>
  <c r="A28" i="133"/>
  <c r="A14" i="52" s="1"/>
  <c r="A28" i="54" s="1"/>
  <c r="A27" i="151" l="1"/>
  <c r="A27" i="133" s="1"/>
  <c r="A13" i="52" s="1"/>
  <c r="F27" i="133"/>
  <c r="H13" i="52"/>
  <c r="F27" i="54" s="1"/>
  <c r="A28" i="53"/>
  <c r="A27" i="54" l="1"/>
  <c r="F27" i="53"/>
  <c r="A28" i="55"/>
  <c r="A28" i="56" s="1"/>
  <c r="A27" i="53" l="1"/>
  <c r="A27" i="55" s="1"/>
  <c r="H27" i="56"/>
  <c r="A28" i="134"/>
  <c r="A27" i="56" l="1"/>
  <c r="K26" s="1"/>
  <c r="E27" i="134"/>
  <c r="A28" i="57"/>
  <c r="A27" i="134" l="1"/>
  <c r="F27" i="57"/>
  <c r="A89" i="58"/>
  <c r="A27" i="57" l="1"/>
  <c r="E88" i="58"/>
  <c r="A14" i="59"/>
  <c r="A88" i="58" l="1"/>
  <c r="G87" s="1"/>
  <c r="E13" i="59"/>
  <c r="A23" i="62"/>
  <c r="A13" i="59" l="1"/>
  <c r="G12" s="1"/>
  <c r="F22" i="62"/>
  <c r="A16" i="64"/>
  <c r="A22" i="62" l="1"/>
  <c r="F21" s="1"/>
  <c r="E15" i="64"/>
  <c r="A28" i="135"/>
  <c r="A15" i="64" l="1"/>
  <c r="G14" s="1"/>
  <c r="F14" s="1"/>
  <c r="E27" i="135"/>
  <c r="A28" i="65"/>
  <c r="A27" i="135" l="1"/>
  <c r="E27" i="65"/>
  <c r="A39" i="61"/>
  <c r="A27" i="65" l="1"/>
  <c r="E38" i="61"/>
  <c r="A29" i="68"/>
  <c r="A38" i="61" l="1"/>
  <c r="G37" s="1"/>
  <c r="F28" i="68"/>
  <c r="A29" i="69"/>
  <c r="A28" i="68" l="1"/>
  <c r="H27" s="1"/>
  <c r="E28" i="69"/>
  <c r="A29" i="70"/>
  <c r="A28" i="69" l="1"/>
  <c r="G27" s="1"/>
  <c r="E28" i="70"/>
  <c r="A29" i="71"/>
  <c r="A28" i="70" l="1"/>
  <c r="G28" i="71"/>
  <c r="A29" i="110"/>
  <c r="A28" i="71" l="1"/>
  <c r="K27" s="1"/>
  <c r="F28" i="110"/>
  <c r="A29" i="73"/>
  <c r="A28" i="110" l="1"/>
  <c r="I27" s="1"/>
  <c r="F28" i="73"/>
  <c r="A29" i="111"/>
  <c r="A28" i="73" l="1"/>
  <c r="I27" s="1"/>
  <c r="E28" i="111"/>
  <c r="A29" i="136"/>
  <c r="A28" i="111" l="1"/>
  <c r="G27" s="1"/>
  <c r="E28" i="136"/>
  <c r="A29" i="76"/>
  <c r="D5" i="70"/>
  <c r="D6"/>
  <c r="D7"/>
  <c r="D52" i="2" s="1"/>
  <c r="D8" i="70"/>
  <c r="D9"/>
  <c r="D10"/>
  <c r="G10" s="1"/>
  <c r="D11"/>
  <c r="D56" i="2" s="1"/>
  <c r="G56" s="1"/>
  <c r="C11" i="70"/>
  <c r="C27" s="1"/>
  <c r="D5" i="55"/>
  <c r="D7"/>
  <c r="G7" s="1"/>
  <c r="D8"/>
  <c r="D9"/>
  <c r="D41" i="2" s="1"/>
  <c r="G41" s="1"/>
  <c r="D10" i="55"/>
  <c r="D11"/>
  <c r="D43" i="2" s="1"/>
  <c r="G43" s="1"/>
  <c r="D12" i="55"/>
  <c r="D13"/>
  <c r="D45" i="2" s="1"/>
  <c r="G45" s="1"/>
  <c r="D14" i="55"/>
  <c r="D15"/>
  <c r="D47" i="2" s="1"/>
  <c r="G47" s="1"/>
  <c r="D16" i="55"/>
  <c r="E5" i="3"/>
  <c r="E6" i="2" s="1"/>
  <c r="E5" i="7"/>
  <c r="F5" s="1"/>
  <c r="E6"/>
  <c r="F6" s="1"/>
  <c r="E11" i="2"/>
  <c r="E16"/>
  <c r="E21"/>
  <c r="D5" i="3"/>
  <c r="G5" s="1"/>
  <c r="D21" i="2"/>
  <c r="E5" i="55"/>
  <c r="E37" i="2" s="1"/>
  <c r="E6" i="55"/>
  <c r="E38" i="2" s="1"/>
  <c r="F38" s="1"/>
  <c r="E7" i="55"/>
  <c r="E39" i="2" s="1"/>
  <c r="E8" i="55"/>
  <c r="E40" i="2"/>
  <c r="E9" i="55"/>
  <c r="E41" i="2" s="1"/>
  <c r="E10" i="55"/>
  <c r="E42" i="2" s="1"/>
  <c r="E11" i="55"/>
  <c r="E43" i="2" s="1"/>
  <c r="E12" i="55"/>
  <c r="E44" i="2" s="1"/>
  <c r="E13" i="55"/>
  <c r="E45" i="2" s="1"/>
  <c r="E14" i="55"/>
  <c r="E46" i="2" s="1"/>
  <c r="E15" i="55"/>
  <c r="E47" i="2" s="1"/>
  <c r="E16" i="55"/>
  <c r="E48" i="2" s="1"/>
  <c r="E5" i="70"/>
  <c r="F5" s="1"/>
  <c r="E6"/>
  <c r="E51" i="2" s="1"/>
  <c r="E7" i="70"/>
  <c r="E52" i="2" s="1"/>
  <c r="E8" i="70"/>
  <c r="E53" i="2" s="1"/>
  <c r="D37"/>
  <c r="D40"/>
  <c r="D42"/>
  <c r="G42" s="1"/>
  <c r="D44"/>
  <c r="G44" s="1"/>
  <c r="D46"/>
  <c r="G46" s="1"/>
  <c r="D48"/>
  <c r="D50"/>
  <c r="G50" s="1"/>
  <c r="D53"/>
  <c r="G53" s="1"/>
  <c r="D54"/>
  <c r="D55"/>
  <c r="G55" s="1"/>
  <c r="C21"/>
  <c r="C5" i="55"/>
  <c r="C37" i="2" s="1"/>
  <c r="C8" i="55"/>
  <c r="C40" i="2" s="1"/>
  <c r="J8" i="138" s="1"/>
  <c r="C9" i="55"/>
  <c r="C41" i="2" s="1"/>
  <c r="J9" i="138" s="1"/>
  <c r="C11" i="55"/>
  <c r="C43" i="2" s="1"/>
  <c r="J11" i="138" s="1"/>
  <c r="C14" i="55"/>
  <c r="C46" i="2" s="1"/>
  <c r="J14" i="138" s="1"/>
  <c r="C15" i="55"/>
  <c r="C47" i="2" s="1"/>
  <c r="J15" i="138" s="1"/>
  <c r="C56" i="2"/>
  <c r="J25" i="138" s="1"/>
  <c r="G25" i="1"/>
  <c r="G48" i="2"/>
  <c r="I11" i="138"/>
  <c r="J10"/>
  <c r="I10"/>
  <c r="I9"/>
  <c r="I8"/>
  <c r="H27"/>
  <c r="H40" s="1"/>
  <c r="I15"/>
  <c r="I14"/>
  <c r="J13"/>
  <c r="I13"/>
  <c r="J12"/>
  <c r="G40"/>
  <c r="C40"/>
  <c r="D39"/>
  <c r="D40" s="1"/>
  <c r="G21" i="2"/>
  <c r="G12" i="1" s="1"/>
  <c r="E12"/>
  <c r="D12"/>
  <c r="E25"/>
  <c r="F25" s="1"/>
  <c r="D25"/>
  <c r="C25"/>
  <c r="G24"/>
  <c r="F21" i="2"/>
  <c r="F11"/>
  <c r="F16"/>
  <c r="I21" i="138"/>
  <c r="C12" i="1"/>
  <c r="G11"/>
  <c r="F11"/>
  <c r="G54" i="2"/>
  <c r="G8" i="55"/>
  <c r="G40" i="2"/>
  <c r="F8" i="55"/>
  <c r="G12"/>
  <c r="G14"/>
  <c r="G15"/>
  <c r="F16"/>
  <c r="G5"/>
  <c r="F5"/>
  <c r="F6"/>
  <c r="F9"/>
  <c r="F12"/>
  <c r="G6" i="70"/>
  <c r="G8"/>
  <c r="G10" i="55"/>
  <c r="G16"/>
  <c r="G5" i="70"/>
  <c r="G7"/>
  <c r="G9"/>
  <c r="F41" i="2" l="1"/>
  <c r="F6" i="70"/>
  <c r="F8"/>
  <c r="C26" i="55"/>
  <c r="F10"/>
  <c r="D51" i="2"/>
  <c r="G51" s="1"/>
  <c r="E50"/>
  <c r="F50" s="1"/>
  <c r="D39"/>
  <c r="G39" s="1"/>
  <c r="F14" i="55"/>
  <c r="F48" i="2"/>
  <c r="F42"/>
  <c r="F40"/>
  <c r="F46"/>
  <c r="A28" i="136"/>
  <c r="G27" s="1"/>
  <c r="E9" i="70" s="1"/>
  <c r="E54" i="2" s="1"/>
  <c r="F54" s="1"/>
  <c r="E26" i="55"/>
  <c r="F15"/>
  <c r="F7"/>
  <c r="F11"/>
  <c r="F5" i="3"/>
  <c r="D6" i="2"/>
  <c r="G6" s="1"/>
  <c r="F43"/>
  <c r="G11" i="55"/>
  <c r="F53" i="2"/>
  <c r="F47"/>
  <c r="F44"/>
  <c r="F12" i="1"/>
  <c r="F52" i="2"/>
  <c r="F6"/>
  <c r="G52"/>
  <c r="F37"/>
  <c r="E36"/>
  <c r="C36"/>
  <c r="F45"/>
  <c r="G13" i="55"/>
  <c r="D27" i="70"/>
  <c r="G27" s="1"/>
  <c r="F28" i="76"/>
  <c r="D26" i="55"/>
  <c r="G26" s="1"/>
  <c r="F13"/>
  <c r="G11" i="70"/>
  <c r="F7"/>
  <c r="J5" i="138"/>
  <c r="G37" i="2"/>
  <c r="C49"/>
  <c r="G9" i="55"/>
  <c r="D36" i="2" l="1"/>
  <c r="F26" i="55"/>
  <c r="D49" i="2"/>
  <c r="D28" i="1" s="1"/>
  <c r="F51" i="2"/>
  <c r="F9" i="70"/>
  <c r="F39" i="2"/>
  <c r="A28" i="76"/>
  <c r="F27" s="1"/>
  <c r="E10" i="70" s="1"/>
  <c r="F10" s="1"/>
  <c r="E27" i="1"/>
  <c r="F36" i="2"/>
  <c r="C28" i="1"/>
  <c r="J26" i="138"/>
  <c r="J17"/>
  <c r="C27" i="1"/>
  <c r="C57" i="2"/>
  <c r="J27" i="138" s="1"/>
  <c r="G36" i="2"/>
  <c r="G27" i="1" s="1"/>
  <c r="G49" i="2"/>
  <c r="G28" i="1" s="1"/>
  <c r="D57" i="2" l="1"/>
  <c r="G57" s="1"/>
  <c r="G29" i="1" s="1"/>
  <c r="D27"/>
  <c r="C29"/>
  <c r="E55" i="2"/>
  <c r="F55" s="1"/>
  <c r="D29" i="1"/>
  <c r="F27"/>
  <c r="A29" i="96"/>
  <c r="E28"/>
  <c r="A28"/>
  <c r="G27"/>
  <c r="E11" i="70" s="1"/>
  <c r="E56" i="2" l="1"/>
  <c r="F11" i="70"/>
  <c r="E27"/>
  <c r="F27" s="1"/>
  <c r="F56" i="2" l="1"/>
  <c r="E49"/>
  <c r="E28" i="1" l="1"/>
  <c r="F49" i="2"/>
  <c r="E57"/>
  <c r="F57" s="1"/>
  <c r="F28" i="1" l="1"/>
  <c r="E29"/>
  <c r="F29" s="1"/>
  <c r="Q6" i="39" l="1"/>
  <c r="J26" i="121" l="1"/>
  <c r="H27" i="98"/>
  <c r="E7" i="3" s="1"/>
  <c r="H16" i="14"/>
  <c r="E9" i="3" s="1"/>
  <c r="H25" i="16"/>
  <c r="E12" i="3" s="1"/>
  <c r="J26" i="34"/>
  <c r="E5" i="33" s="1"/>
  <c r="J13" i="124"/>
  <c r="E6" i="150" s="1"/>
  <c r="F6" s="1"/>
  <c r="O25" i="156"/>
  <c r="E9" i="150" s="1"/>
  <c r="P14" i="42"/>
  <c r="H13" i="37" s="1"/>
  <c r="P19" i="43"/>
  <c r="H14" i="37" s="1"/>
  <c r="H26" i="121"/>
  <c r="D7" i="7" s="1"/>
  <c r="D23" s="1"/>
  <c r="D6" i="3" s="1"/>
  <c r="M14" i="42"/>
  <c r="F13" i="37" s="1"/>
  <c r="M19" i="43"/>
  <c r="F14" i="37" s="1"/>
  <c r="L14" s="1"/>
  <c r="N14" i="42"/>
  <c r="G13" i="37" s="1"/>
  <c r="N19" i="43"/>
  <c r="G14" i="37" s="1"/>
  <c r="L14" i="42"/>
  <c r="E13" i="37" s="1"/>
  <c r="L19" i="43"/>
  <c r="E14" i="37" s="1"/>
  <c r="K14" s="1"/>
  <c r="C6" i="3"/>
  <c r="C7" i="2" s="1"/>
  <c r="K14" i="42"/>
  <c r="D13" i="37" s="1"/>
  <c r="K19" i="43"/>
  <c r="D14" i="37" s="1"/>
  <c r="G13" i="1"/>
  <c r="D5"/>
  <c r="D4" i="7" s="1"/>
  <c r="M5" i="155"/>
  <c r="A4"/>
  <c r="D4" i="53"/>
  <c r="A3"/>
  <c r="A3" i="55" s="1"/>
  <c r="E4" i="26"/>
  <c r="E4" i="96"/>
  <c r="F4" i="57"/>
  <c r="G4" i="8"/>
  <c r="L26" i="121"/>
  <c r="I27" i="98"/>
  <c r="I25" i="16"/>
  <c r="J14" i="42"/>
  <c r="C13" i="37" s="1"/>
  <c r="J19" i="43"/>
  <c r="C14" i="37" s="1"/>
  <c r="L23"/>
  <c r="K23"/>
  <c r="P25" i="156"/>
  <c r="K13" i="124"/>
  <c r="K26" i="34"/>
  <c r="L13" i="37"/>
  <c r="Q14" i="42"/>
  <c r="Q19" i="43"/>
  <c r="H4" i="5" l="1"/>
  <c r="H4" i="6" s="1"/>
  <c r="H4" i="8" s="1"/>
  <c r="D4" i="157"/>
  <c r="C26" i="3"/>
  <c r="D4" i="150"/>
  <c r="E4" i="37" s="1"/>
  <c r="K4" i="40" s="1"/>
  <c r="E22" i="2"/>
  <c r="F22" s="1"/>
  <c r="F9" i="150"/>
  <c r="K26" i="121"/>
  <c r="I14" i="37"/>
  <c r="J13"/>
  <c r="E11"/>
  <c r="E16" s="1"/>
  <c r="E22" s="1"/>
  <c r="E24" s="1"/>
  <c r="E24" i="33"/>
  <c r="F24" s="1"/>
  <c r="F5"/>
  <c r="E8" i="2"/>
  <c r="F8" s="1"/>
  <c r="F7" i="3"/>
  <c r="E10" i="2"/>
  <c r="F10" s="1"/>
  <c r="F9" i="3"/>
  <c r="F12"/>
  <c r="E13" i="2"/>
  <c r="F13" s="1"/>
  <c r="K13" i="37"/>
  <c r="I16" i="14"/>
  <c r="D4" i="2"/>
  <c r="D4" i="55"/>
  <c r="F4" i="69" s="1"/>
  <c r="F11" i="37"/>
  <c r="E7" i="7"/>
  <c r="D4" i="70"/>
  <c r="D4" i="17"/>
  <c r="G4" i="19" s="1"/>
  <c r="H4" i="18" s="1"/>
  <c r="D11" i="37"/>
  <c r="G7" i="7"/>
  <c r="D4" i="3"/>
  <c r="D4" i="131"/>
  <c r="M4" i="49" s="1"/>
  <c r="K4" i="152" s="1"/>
  <c r="G4" i="50" s="1"/>
  <c r="E4" i="151" s="1"/>
  <c r="E4" i="133" s="1"/>
  <c r="G4" i="52" s="1"/>
  <c r="E4" i="54" s="1"/>
  <c r="E4" i="53" s="1"/>
  <c r="I6" i="138"/>
  <c r="C5" i="2"/>
  <c r="C7" i="1" s="1"/>
  <c r="K11" i="37"/>
  <c r="C11"/>
  <c r="L4" i="41"/>
  <c r="M4" i="120"/>
  <c r="J4" i="45" s="1"/>
  <c r="D4" i="128" s="1"/>
  <c r="L4" i="43"/>
  <c r="S5" i="162" s="1"/>
  <c r="L4" i="39"/>
  <c r="K4" i="38"/>
  <c r="H4" i="121"/>
  <c r="G4" i="98" s="1"/>
  <c r="G4" i="11" s="1"/>
  <c r="G4" i="14" s="1"/>
  <c r="H4" i="13" s="1"/>
  <c r="F4" i="12" s="1"/>
  <c r="G4" i="16" s="1"/>
  <c r="F4" i="31" s="1"/>
  <c r="G4" i="32" s="1"/>
  <c r="I4" i="34" s="1"/>
  <c r="I4" i="9"/>
  <c r="D7" i="2"/>
  <c r="G6" i="3"/>
  <c r="D26"/>
  <c r="G26" s="1"/>
  <c r="G23" i="7"/>
  <c r="J14" i="37"/>
  <c r="E13" i="1"/>
  <c r="F13" s="1"/>
  <c r="E19" i="2"/>
  <c r="E5" i="150"/>
  <c r="I13" i="37"/>
  <c r="I4" i="56" l="1"/>
  <c r="F4" i="134" s="1"/>
  <c r="G4" i="57" s="1"/>
  <c r="L4" i="42"/>
  <c r="H4" i="135"/>
  <c r="H4" i="20"/>
  <c r="C22" i="37"/>
  <c r="I23" i="138" s="1"/>
  <c r="C16" i="37"/>
  <c r="H5" i="110"/>
  <c r="I4" i="71"/>
  <c r="F4" i="65"/>
  <c r="F4" i="59"/>
  <c r="E4" i="62"/>
  <c r="F4" i="58"/>
  <c r="D22" i="37"/>
  <c r="D16"/>
  <c r="I16" i="138"/>
  <c r="H4" i="100"/>
  <c r="I4" i="23" s="1"/>
  <c r="G4" i="99" s="1"/>
  <c r="H4" i="116" s="1"/>
  <c r="G4" i="26" s="1"/>
  <c r="F4" i="61"/>
  <c r="G4" i="68"/>
  <c r="E23" i="7"/>
  <c r="F7"/>
  <c r="F4" i="64"/>
  <c r="E4" i="47"/>
  <c r="L4" i="46"/>
  <c r="L4" i="129"/>
  <c r="J4" i="130" s="1"/>
  <c r="H4" i="44"/>
  <c r="I4" i="35"/>
  <c r="I4" i="124"/>
  <c r="F4" i="127"/>
  <c r="H4" i="36" s="1"/>
  <c r="L5" i="126" s="1"/>
  <c r="M5" i="154" s="1"/>
  <c r="N5" i="156" s="1"/>
  <c r="N5" i="155" s="1"/>
  <c r="I4" i="123"/>
  <c r="L11" i="37"/>
  <c r="D5" i="2"/>
  <c r="G7"/>
  <c r="E10" i="1"/>
  <c r="F10" s="1"/>
  <c r="F19" i="2"/>
  <c r="F5" i="150"/>
  <c r="E18" i="2"/>
  <c r="C24" i="37" l="1"/>
  <c r="I25" i="138"/>
  <c r="D24" i="37"/>
  <c r="E6" i="3"/>
  <c r="F23" i="7"/>
  <c r="F5" i="111"/>
  <c r="F4" i="136" s="1"/>
  <c r="E4" i="76" s="1"/>
  <c r="F4" i="96" s="1"/>
  <c r="H4" i="73"/>
  <c r="E9" i="1"/>
  <c r="F9" s="1"/>
  <c r="F18" i="2"/>
  <c r="G5"/>
  <c r="G7" i="1" s="1"/>
  <c r="D7"/>
  <c r="C10" i="150" l="1"/>
  <c r="I27" i="138"/>
  <c r="F6" i="3"/>
  <c r="E26"/>
  <c r="F26" s="1"/>
  <c r="E7" i="2"/>
  <c r="C23" l="1"/>
  <c r="C28" i="150"/>
  <c r="E5" i="2"/>
  <c r="F7"/>
  <c r="C14" i="1" l="1"/>
  <c r="C17" i="2"/>
  <c r="E7" i="1"/>
  <c r="F7" s="1"/>
  <c r="F5" i="2"/>
  <c r="C8" i="1" l="1"/>
  <c r="C26" s="1"/>
  <c r="C30" s="1"/>
  <c r="C35" i="2"/>
  <c r="I40" i="138" l="1"/>
  <c r="C58" i="2"/>
  <c r="P6" i="40" l="1"/>
  <c r="P6" i="38" l="1"/>
  <c r="P17" i="40"/>
  <c r="Q63" i="39" l="1"/>
  <c r="I16" l="1"/>
  <c r="M7" i="40" l="1"/>
  <c r="N7" s="1"/>
  <c r="O7" s="1"/>
  <c r="P7" s="1"/>
  <c r="M13"/>
  <c r="N13" s="1"/>
  <c r="O13" s="1"/>
  <c r="P13" s="1"/>
  <c r="M8"/>
  <c r="N8" s="1"/>
  <c r="O8" s="1"/>
  <c r="P8" s="1"/>
  <c r="M9"/>
  <c r="N9" s="1"/>
  <c r="O9" s="1"/>
  <c r="P9" s="1"/>
  <c r="M6"/>
  <c r="M11"/>
  <c r="N11" s="1"/>
  <c r="O11" s="1"/>
  <c r="P11" s="1"/>
  <c r="M10"/>
  <c r="N10" s="1"/>
  <c r="O10" s="1"/>
  <c r="P10" s="1"/>
  <c r="M12"/>
  <c r="N12" s="1"/>
  <c r="O12" s="1"/>
  <c r="P12" s="1"/>
  <c r="M17" l="1"/>
  <c r="N6"/>
  <c r="O6" s="1"/>
  <c r="O17" s="1"/>
  <c r="M19" l="1"/>
  <c r="L19" s="1"/>
  <c r="P19" s="1"/>
  <c r="G9" i="37"/>
  <c r="I9" s="1"/>
  <c r="O19" i="40"/>
  <c r="H9" i="37"/>
  <c r="J9" s="1"/>
  <c r="L9" s="1"/>
  <c r="K9" s="1"/>
  <c r="N15" i="41" l="1"/>
  <c r="N17" s="1"/>
  <c r="G12" i="37" l="1"/>
  <c r="I12" s="1"/>
  <c r="S9" i="38"/>
  <c r="G11" i="37" l="1"/>
  <c r="I11" s="1"/>
  <c r="S25" i="38"/>
  <c r="S27" s="1"/>
  <c r="Q10" i="39" l="1"/>
  <c r="Q9"/>
  <c r="Q7"/>
  <c r="P7" i="38" l="1"/>
  <c r="P8"/>
  <c r="Q8" i="39"/>
  <c r="Q14"/>
  <c r="Q15"/>
  <c r="L25" i="38" l="1"/>
  <c r="L27" l="1"/>
  <c r="F7" i="37"/>
  <c r="F6" s="1"/>
  <c r="P16" i="38"/>
  <c r="P15" l="1"/>
  <c r="F33" i="37"/>
  <c r="F16"/>
  <c r="F22" s="1"/>
  <c r="F24" s="1"/>
  <c r="D10" i="150" s="1"/>
  <c r="D23" i="2" l="1"/>
  <c r="D28" i="150"/>
  <c r="D17" i="2" l="1"/>
  <c r="D14" i="1"/>
  <c r="D8" l="1"/>
  <c r="D26" s="1"/>
  <c r="D30" s="1"/>
  <c r="D35" i="2"/>
  <c r="D58" s="1"/>
  <c r="P25" i="38" l="1"/>
  <c r="M21" l="1"/>
  <c r="Q21" l="1"/>
  <c r="M19"/>
  <c r="M18"/>
  <c r="N21"/>
  <c r="O21" s="1"/>
  <c r="M20"/>
  <c r="M14"/>
  <c r="M16"/>
  <c r="M17"/>
  <c r="M15" l="1"/>
  <c r="Q20"/>
  <c r="Q18"/>
  <c r="Q17"/>
  <c r="Q16"/>
  <c r="Q14"/>
  <c r="Q19"/>
  <c r="N19"/>
  <c r="O19" s="1"/>
  <c r="N18"/>
  <c r="O18" s="1"/>
  <c r="N20"/>
  <c r="O20" s="1"/>
  <c r="N16"/>
  <c r="O16" s="1"/>
  <c r="N14"/>
  <c r="O14" s="1"/>
  <c r="N17"/>
  <c r="O17" s="1"/>
  <c r="N15" l="1"/>
  <c r="O15" s="1"/>
  <c r="Q15"/>
  <c r="Q65" i="39" l="1"/>
  <c r="I6" l="1"/>
  <c r="N24" l="1"/>
  <c r="N39"/>
  <c r="N57"/>
  <c r="N20"/>
  <c r="N35"/>
  <c r="N41"/>
  <c r="N29"/>
  <c r="N47"/>
  <c r="N61"/>
  <c r="N32"/>
  <c r="N59"/>
  <c r="N23"/>
  <c r="N60"/>
  <c r="N54"/>
  <c r="N56"/>
  <c r="N50"/>
  <c r="N49"/>
  <c r="N31"/>
  <c r="N21"/>
  <c r="N25"/>
  <c r="N43"/>
  <c r="N22"/>
  <c r="N44"/>
  <c r="N38"/>
  <c r="N40"/>
  <c r="N34"/>
  <c r="N26"/>
  <c r="N52"/>
  <c r="N46"/>
  <c r="N33"/>
  <c r="N27"/>
  <c r="N58"/>
  <c r="N28"/>
  <c r="N55"/>
  <c r="N53"/>
  <c r="N45"/>
  <c r="N51"/>
  <c r="N37"/>
  <c r="N36"/>
  <c r="N30"/>
  <c r="N48"/>
  <c r="N42"/>
  <c r="O48" l="1"/>
  <c r="P48" s="1"/>
  <c r="R48"/>
  <c r="R37"/>
  <c r="O37"/>
  <c r="P37" s="1"/>
  <c r="O58"/>
  <c r="P58" s="1"/>
  <c r="R58"/>
  <c r="R46"/>
  <c r="O46"/>
  <c r="P46" s="1"/>
  <c r="O26"/>
  <c r="P26" s="1"/>
  <c r="R26"/>
  <c r="O44"/>
  <c r="P44" s="1"/>
  <c r="R44"/>
  <c r="R56"/>
  <c r="O56"/>
  <c r="P56" s="1"/>
  <c r="O54"/>
  <c r="P54" s="1"/>
  <c r="R54"/>
  <c r="R23"/>
  <c r="O23"/>
  <c r="P23" s="1"/>
  <c r="O41"/>
  <c r="P41" s="1"/>
  <c r="R41"/>
  <c r="R35"/>
  <c r="O35"/>
  <c r="P35" s="1"/>
  <c r="O39"/>
  <c r="P39" s="1"/>
  <c r="R39"/>
  <c r="R30"/>
  <c r="O30"/>
  <c r="P30" s="1"/>
  <c r="R27"/>
  <c r="O27"/>
  <c r="P27" s="1"/>
  <c r="O33"/>
  <c r="P33" s="1"/>
  <c r="R33"/>
  <c r="R52"/>
  <c r="O52"/>
  <c r="P52" s="1"/>
  <c r="O22"/>
  <c r="P22" s="1"/>
  <c r="R22"/>
  <c r="O50"/>
  <c r="P50" s="1"/>
  <c r="R50"/>
  <c r="R60"/>
  <c r="O60"/>
  <c r="P60" s="1"/>
  <c r="O32"/>
  <c r="P32" s="1"/>
  <c r="R32"/>
  <c r="R42"/>
  <c r="O42"/>
  <c r="P42" s="1"/>
  <c r="R36"/>
  <c r="O36"/>
  <c r="P36" s="1"/>
  <c r="R51"/>
  <c r="O51"/>
  <c r="P51" s="1"/>
  <c r="R45"/>
  <c r="O45"/>
  <c r="P45" s="1"/>
  <c r="O53"/>
  <c r="P53" s="1"/>
  <c r="R53"/>
  <c r="R55"/>
  <c r="O55"/>
  <c r="P55" s="1"/>
  <c r="O28"/>
  <c r="P28" s="1"/>
  <c r="R28"/>
  <c r="R34"/>
  <c r="O34"/>
  <c r="P34" s="1"/>
  <c r="R40"/>
  <c r="O40"/>
  <c r="P40" s="1"/>
  <c r="O38"/>
  <c r="P38" s="1"/>
  <c r="R38"/>
  <c r="R43"/>
  <c r="O43"/>
  <c r="P43" s="1"/>
  <c r="R25"/>
  <c r="O25"/>
  <c r="P25" s="1"/>
  <c r="O21"/>
  <c r="P21" s="1"/>
  <c r="R21"/>
  <c r="R31"/>
  <c r="O31"/>
  <c r="P31" s="1"/>
  <c r="O49"/>
  <c r="P49" s="1"/>
  <c r="R49"/>
  <c r="R59"/>
  <c r="O59"/>
  <c r="P59" s="1"/>
  <c r="R61"/>
  <c r="O61"/>
  <c r="P61" s="1"/>
  <c r="R47"/>
  <c r="O47"/>
  <c r="P47" s="1"/>
  <c r="O29"/>
  <c r="P29" s="1"/>
  <c r="R29"/>
  <c r="R20"/>
  <c r="O20"/>
  <c r="P20" s="1"/>
  <c r="O57"/>
  <c r="P57" s="1"/>
  <c r="R57"/>
  <c r="R24"/>
  <c r="O24"/>
  <c r="P24" s="1"/>
  <c r="M9" i="38" l="1"/>
  <c r="W9" s="1"/>
  <c r="M13"/>
  <c r="W13" s="1"/>
  <c r="M10"/>
  <c r="W10" s="1"/>
  <c r="M12"/>
  <c r="W12" s="1"/>
  <c r="M11"/>
  <c r="W11" s="1"/>
  <c r="N13" l="1"/>
  <c r="O13" s="1"/>
  <c r="X13" s="1"/>
  <c r="Y13" s="1"/>
  <c r="Q13"/>
  <c r="Q11"/>
  <c r="N11"/>
  <c r="O11" s="1"/>
  <c r="X11" s="1"/>
  <c r="Y11" s="1"/>
  <c r="Q12"/>
  <c r="N12"/>
  <c r="O12" s="1"/>
  <c r="X12" s="1"/>
  <c r="Y12" s="1"/>
  <c r="N10"/>
  <c r="O10" s="1"/>
  <c r="X10" s="1"/>
  <c r="Y10" s="1"/>
  <c r="Q10"/>
  <c r="Q9"/>
  <c r="N9"/>
  <c r="O9" s="1"/>
  <c r="Z10" l="1"/>
  <c r="Z11"/>
  <c r="Z13"/>
  <c r="Z9"/>
  <c r="Z12"/>
  <c r="U25" l="1"/>
  <c r="U27" s="1"/>
  <c r="AA10" l="1"/>
  <c r="AB10" s="1"/>
  <c r="AA12"/>
  <c r="AB12" s="1"/>
  <c r="AA13"/>
  <c r="AB13" s="1"/>
  <c r="AA11"/>
  <c r="AB11" s="1"/>
  <c r="V25" l="1"/>
  <c r="V27" s="1"/>
  <c r="H5" i="49" l="1"/>
  <c r="N5" l="1"/>
  <c r="N11" s="1"/>
  <c r="O5" l="1"/>
  <c r="P5" s="1"/>
  <c r="O11"/>
  <c r="P11" s="1"/>
  <c r="E5" i="131"/>
  <c r="G18" i="37"/>
  <c r="F5" i="131" l="1"/>
  <c r="G5" s="1"/>
  <c r="E21"/>
  <c r="I18" i="37"/>
  <c r="K18" s="1"/>
  <c r="H18"/>
  <c r="E23" i="131" l="1"/>
  <c r="F21"/>
  <c r="G21" s="1"/>
  <c r="J18" i="37"/>
  <c r="L18" s="1"/>
  <c r="F23" i="131" l="1"/>
  <c r="G23" s="1"/>
  <c r="E16" i="150"/>
  <c r="E29" i="2" l="1"/>
  <c r="F16" i="150"/>
  <c r="G16" s="1"/>
  <c r="E20" i="1" l="1"/>
  <c r="F20" s="1"/>
  <c r="F29" i="2"/>
  <c r="G29" s="1"/>
  <c r="G20" i="1" s="1"/>
  <c r="I19" i="39" l="1"/>
  <c r="E6" i="38" l="1"/>
  <c r="H6" i="41" l="1"/>
  <c r="I6" s="1"/>
  <c r="E7" i="38"/>
  <c r="H7" i="41" l="1"/>
  <c r="I7" s="1"/>
  <c r="E8" i="38"/>
  <c r="D6" i="39" l="1"/>
  <c r="D7" l="1"/>
  <c r="D8" l="1"/>
  <c r="D9" l="1"/>
  <c r="D10" l="1"/>
  <c r="D11" l="1"/>
  <c r="D12" l="1"/>
  <c r="D13" l="1"/>
  <c r="D14" l="1"/>
  <c r="D15" l="1"/>
  <c r="D16" l="1"/>
  <c r="D17" l="1"/>
  <c r="D18" l="1"/>
  <c r="D19" l="1"/>
  <c r="T4" i="41" l="1"/>
  <c r="S6" s="1"/>
  <c r="S7" l="1"/>
  <c r="U7" s="1"/>
  <c r="O7" s="1"/>
  <c r="P7" s="1"/>
  <c r="U6"/>
  <c r="O6" s="1"/>
  <c r="P6" s="1"/>
  <c r="P15" l="1"/>
  <c r="P17" s="1"/>
  <c r="H12" i="37" s="1"/>
  <c r="T9" i="38" l="1"/>
  <c r="T25" s="1"/>
  <c r="T27" s="1"/>
  <c r="H11" i="37"/>
  <c r="J12"/>
  <c r="X9" i="38" l="1"/>
  <c r="Y9" s="1"/>
  <c r="AA9" s="1"/>
  <c r="AB9" s="1"/>
  <c r="J11" i="37"/>
  <c r="N19" i="39" l="1"/>
  <c r="N13"/>
  <c r="N18"/>
  <c r="N11"/>
  <c r="N14"/>
  <c r="N12"/>
  <c r="N6"/>
  <c r="N7"/>
  <c r="M8" i="38"/>
  <c r="M7"/>
  <c r="M6"/>
  <c r="R7" i="39" l="1"/>
  <c r="R13"/>
  <c r="R19"/>
  <c r="Q6" i="38"/>
  <c r="W6"/>
  <c r="Z6" s="1"/>
  <c r="M25"/>
  <c r="Q8"/>
  <c r="W8"/>
  <c r="Z8" s="1"/>
  <c r="R12" i="39"/>
  <c r="R18"/>
  <c r="W7" i="38"/>
  <c r="Z7" s="1"/>
  <c r="Q7"/>
  <c r="R6" i="39"/>
  <c r="R14"/>
  <c r="R11"/>
  <c r="N17"/>
  <c r="N8"/>
  <c r="N16"/>
  <c r="N10"/>
  <c r="N15"/>
  <c r="N9"/>
  <c r="N6" i="38"/>
  <c r="O6" s="1"/>
  <c r="N63" i="39" l="1"/>
  <c r="G8" i="37" s="1"/>
  <c r="I8" s="1"/>
  <c r="K8" s="1"/>
  <c r="X6" i="38"/>
  <c r="Y6" s="1"/>
  <c r="AA6" s="1"/>
  <c r="R15" i="39"/>
  <c r="R17"/>
  <c r="M27" i="38"/>
  <c r="Q27" s="1"/>
  <c r="G7" i="37"/>
  <c r="Q25" i="38"/>
  <c r="R10" i="39"/>
  <c r="R9"/>
  <c r="R8"/>
  <c r="R16"/>
  <c r="N65" l="1"/>
  <c r="AB6" i="38"/>
  <c r="I7" i="37"/>
  <c r="K7" s="1"/>
  <c r="G6"/>
  <c r="I6" l="1"/>
  <c r="K6" s="1"/>
  <c r="G16"/>
  <c r="I16" l="1"/>
  <c r="K16" s="1"/>
  <c r="G22"/>
  <c r="G24" l="1"/>
  <c r="I24" s="1"/>
  <c r="K24" s="1"/>
  <c r="I22"/>
  <c r="K22" s="1"/>
  <c r="N7" i="38" l="1"/>
  <c r="O7" s="1"/>
  <c r="N8"/>
  <c r="O8" s="1"/>
  <c r="X8" s="1"/>
  <c r="Y8" s="1"/>
  <c r="AA8" s="1"/>
  <c r="AB8" l="1"/>
  <c r="X7"/>
  <c r="Y7" s="1"/>
  <c r="AA7" s="1"/>
  <c r="O25"/>
  <c r="AB7" l="1"/>
  <c r="O27"/>
  <c r="P27" s="1"/>
  <c r="H7" i="37"/>
  <c r="J7" l="1"/>
  <c r="L7" s="1"/>
  <c r="O6" i="39"/>
  <c r="P6" l="1"/>
  <c r="O7"/>
  <c r="P7" l="1"/>
  <c r="O8"/>
  <c r="P8" l="1"/>
  <c r="O9"/>
  <c r="P9" l="1"/>
  <c r="O10"/>
  <c r="P10" l="1"/>
  <c r="O11"/>
  <c r="P11" l="1"/>
  <c r="O12"/>
  <c r="P12" l="1"/>
  <c r="O13"/>
  <c r="P13" l="1"/>
  <c r="P14"/>
  <c r="P15" l="1"/>
  <c r="P16" l="1"/>
  <c r="O17" l="1"/>
  <c r="P17" l="1"/>
  <c r="O18"/>
  <c r="P18" l="1"/>
  <c r="P19"/>
  <c r="P63" s="1"/>
  <c r="P65" l="1"/>
  <c r="H8" i="37"/>
  <c r="J8" l="1"/>
  <c r="L8" s="1"/>
  <c r="H6"/>
  <c r="J6" l="1"/>
  <c r="L6" s="1"/>
  <c r="H16"/>
  <c r="J16" l="1"/>
  <c r="L16" s="1"/>
  <c r="H22"/>
  <c r="J22" l="1"/>
  <c r="L22" s="1"/>
  <c r="H24"/>
  <c r="J24" l="1"/>
  <c r="L24" s="1"/>
  <c r="E10" i="150"/>
  <c r="F10" l="1"/>
  <c r="G10" s="1"/>
  <c r="E23" i="2"/>
  <c r="E28" i="150"/>
  <c r="F28" s="1"/>
  <c r="G28" s="1"/>
  <c r="E14" i="1" l="1"/>
  <c r="F14" s="1"/>
  <c r="E17" i="2"/>
  <c r="F23"/>
  <c r="G23" s="1"/>
  <c r="G14" i="1" s="1"/>
  <c r="F17" i="2" l="1"/>
  <c r="G17" s="1"/>
  <c r="G8" i="1" s="1"/>
  <c r="E35" i="2"/>
  <c r="E8" i="1"/>
  <c r="F35" i="2" l="1"/>
  <c r="G35" s="1"/>
  <c r="G26" i="1" s="1"/>
  <c r="E58" i="2"/>
  <c r="F58" s="1"/>
  <c r="G58" s="1"/>
  <c r="G30" i="1" s="1"/>
  <c r="E26"/>
  <c r="F8"/>
  <c r="E30" l="1"/>
  <c r="F30" s="1"/>
  <c r="F26"/>
</calcChain>
</file>

<file path=xl/comments1.xml><?xml version="1.0" encoding="utf-8"?>
<comments xmlns="http://schemas.openxmlformats.org/spreadsheetml/2006/main">
  <authors>
    <author>chenjie</author>
  </authors>
  <commentList>
    <comment ref="B5" authorId="0">
      <text>
        <r>
          <rPr>
            <b/>
            <sz val="9"/>
            <rFont val="宋体"/>
            <family val="3"/>
            <charset val="134"/>
          </rPr>
          <t>chenjie:</t>
        </r>
        <r>
          <rPr>
            <sz val="9"/>
            <rFont val="宋体"/>
            <family val="3"/>
            <charset val="134"/>
          </rPr>
          <t xml:space="preserve">
填列全称</t>
        </r>
      </text>
    </comment>
    <comment ref="C5" authorId="0">
      <text>
        <r>
          <rPr>
            <b/>
            <sz val="9"/>
            <rFont val="宋体"/>
            <family val="3"/>
            <charset val="134"/>
          </rPr>
          <t>chenjie:</t>
        </r>
        <r>
          <rPr>
            <sz val="9"/>
            <rFont val="宋体"/>
            <family val="3"/>
            <charset val="134"/>
          </rPr>
          <t xml:space="preserve">
如：国库券、电力债券
    ＊＊公司债券</t>
        </r>
      </text>
    </comment>
  </commentList>
</comments>
</file>

<file path=xl/comments10.xml><?xml version="1.0" encoding="utf-8"?>
<comments xmlns="http://schemas.openxmlformats.org/spreadsheetml/2006/main">
  <authors>
    <author>chenjie</author>
  </authors>
  <commentList>
    <comment ref="B5" authorId="0">
      <text>
        <r>
          <rPr>
            <b/>
            <sz val="9"/>
            <rFont val="宋体"/>
            <family val="3"/>
            <charset val="134"/>
          </rPr>
          <t>chenjie:</t>
        </r>
        <r>
          <rPr>
            <sz val="9"/>
            <rFont val="宋体"/>
            <family val="3"/>
            <charset val="134"/>
          </rPr>
          <t xml:space="preserve">
根据具体资产内容填写</t>
        </r>
      </text>
    </comment>
    <comment ref="K5" authorId="0">
      <text>
        <r>
          <rPr>
            <b/>
            <sz val="9"/>
            <rFont val="宋体"/>
            <family val="3"/>
            <charset val="134"/>
          </rPr>
          <t>chenjie:</t>
        </r>
        <r>
          <rPr>
            <sz val="9"/>
            <rFont val="宋体"/>
            <family val="3"/>
            <charset val="134"/>
          </rPr>
          <t xml:space="preserve">
因特殊原因转入的资产，应在备注栏简要说明原因，有可能发生损失的项目，应提供相关文件资料</t>
        </r>
      </text>
    </comment>
  </commentList>
</comments>
</file>

<file path=xl/comments11.xml><?xml version="1.0" encoding="utf-8"?>
<comments xmlns="http://schemas.openxmlformats.org/spreadsheetml/2006/main">
  <authors>
    <author>chenjie</author>
  </authors>
  <commentList>
    <comment ref="B5" authorId="0">
      <text>
        <r>
          <rPr>
            <b/>
            <sz val="9"/>
            <rFont val="宋体"/>
            <family val="3"/>
            <charset val="134"/>
          </rPr>
          <t>chenjie:</t>
        </r>
        <r>
          <rPr>
            <sz val="9"/>
            <rFont val="宋体"/>
            <family val="3"/>
            <charset val="134"/>
          </rPr>
          <t xml:space="preserve">
填列全称</t>
        </r>
      </text>
    </comment>
    <comment ref="C5" authorId="0">
      <text>
        <r>
          <rPr>
            <b/>
            <sz val="9"/>
            <rFont val="宋体"/>
            <family val="3"/>
            <charset val="134"/>
          </rPr>
          <t>chenjie:</t>
        </r>
        <r>
          <rPr>
            <sz val="9"/>
            <rFont val="宋体"/>
            <family val="3"/>
            <charset val="134"/>
          </rPr>
          <t xml:space="preserve">
指国家股、法人股、流通股等</t>
        </r>
      </text>
    </comment>
    <comment ref="D5" authorId="0">
      <text>
        <r>
          <rPr>
            <b/>
            <sz val="9"/>
            <rFont val="宋体"/>
            <family val="3"/>
            <charset val="134"/>
          </rPr>
          <t>chenjie:</t>
        </r>
        <r>
          <rPr>
            <sz val="9"/>
            <rFont val="宋体"/>
            <family val="3"/>
            <charset val="134"/>
          </rPr>
          <t xml:space="preserve">
指购买日或以其他方式（如非货币性交易换入、以债权换入等）取得股权的协议转让日</t>
        </r>
      </text>
    </comment>
    <comment ref="E5" authorId="0">
      <text>
        <r>
          <rPr>
            <b/>
            <sz val="9"/>
            <rFont val="宋体"/>
            <family val="3"/>
            <charset val="134"/>
          </rPr>
          <t>chenjie:</t>
        </r>
        <r>
          <rPr>
            <sz val="9"/>
            <rFont val="宋体"/>
            <family val="3"/>
            <charset val="134"/>
          </rPr>
          <t xml:space="preserve">
与股权证一致</t>
        </r>
      </text>
    </comment>
    <comment ref="F5" authorId="0">
      <text>
        <r>
          <rPr>
            <b/>
            <sz val="9"/>
            <rFont val="宋体"/>
            <family val="3"/>
            <charset val="134"/>
          </rPr>
          <t>chenjie:</t>
        </r>
        <r>
          <rPr>
            <sz val="9"/>
            <rFont val="宋体"/>
            <family val="3"/>
            <charset val="134"/>
          </rPr>
          <t xml:space="preserve">
与股权证一致</t>
        </r>
      </text>
    </comment>
    <comment ref="G5" authorId="0">
      <text>
        <r>
          <rPr>
            <b/>
            <sz val="9"/>
            <rFont val="宋体"/>
            <family val="3"/>
            <charset val="134"/>
          </rPr>
          <t>chenjie:</t>
        </r>
        <r>
          <rPr>
            <sz val="9"/>
            <rFont val="宋体"/>
            <family val="3"/>
            <charset val="134"/>
          </rPr>
          <t xml:space="preserve">
指基准日收盘价</t>
        </r>
      </text>
    </comment>
  </commentList>
</comments>
</file>

<file path=xl/comments12.xml><?xml version="1.0" encoding="utf-8"?>
<comments xmlns="http://schemas.openxmlformats.org/spreadsheetml/2006/main">
  <authors>
    <author>chenjie</author>
  </authors>
  <commentList>
    <comment ref="B5" authorId="0">
      <text>
        <r>
          <rPr>
            <b/>
            <sz val="9"/>
            <rFont val="宋体"/>
            <family val="3"/>
            <charset val="134"/>
          </rPr>
          <t>chenjie:</t>
        </r>
        <r>
          <rPr>
            <sz val="9"/>
            <rFont val="宋体"/>
            <family val="3"/>
            <charset val="134"/>
          </rPr>
          <t xml:space="preserve">
填列全称</t>
        </r>
      </text>
    </comment>
    <comment ref="C5" authorId="0">
      <text>
        <r>
          <rPr>
            <b/>
            <sz val="9"/>
            <rFont val="宋体"/>
            <family val="3"/>
            <charset val="134"/>
          </rPr>
          <t>如：XXXXX基金</t>
        </r>
      </text>
    </comment>
    <comment ref="D5" authorId="0">
      <text>
        <r>
          <rPr>
            <b/>
            <sz val="9"/>
            <rFont val="宋体"/>
            <family val="3"/>
            <charset val="134"/>
          </rPr>
          <t>chenjie:</t>
        </r>
        <r>
          <rPr>
            <sz val="9"/>
            <rFont val="宋体"/>
            <family val="3"/>
            <charset val="134"/>
          </rPr>
          <t xml:space="preserve">
指购买日或以其他方式（如非货币性交易换入、以债权换入等）取得股权的协议转让日</t>
        </r>
      </text>
    </comment>
    <comment ref="E5" authorId="0">
      <text>
        <r>
          <rPr>
            <b/>
            <sz val="9"/>
            <rFont val="宋体"/>
            <family val="3"/>
            <charset val="134"/>
          </rPr>
          <t>chenjie:</t>
        </r>
        <r>
          <rPr>
            <sz val="9"/>
            <rFont val="宋体"/>
            <family val="3"/>
            <charset val="134"/>
          </rPr>
          <t xml:space="preserve">
与股权证一致</t>
        </r>
      </text>
    </comment>
    <comment ref="F5" authorId="0">
      <text>
        <r>
          <rPr>
            <b/>
            <sz val="9"/>
            <rFont val="宋体"/>
            <family val="3"/>
            <charset val="134"/>
          </rPr>
          <t>chenjie:</t>
        </r>
        <r>
          <rPr>
            <sz val="9"/>
            <rFont val="宋体"/>
            <family val="3"/>
            <charset val="134"/>
          </rPr>
          <t xml:space="preserve">
指基准日收盘价</t>
        </r>
      </text>
    </comment>
  </commentList>
</comments>
</file>

<file path=xl/comments13.xml><?xml version="1.0" encoding="utf-8"?>
<comments xmlns="http://schemas.openxmlformats.org/spreadsheetml/2006/main">
  <authors>
    <author>chenjie</author>
  </authors>
  <commentList>
    <comment ref="B5" authorId="0">
      <text>
        <r>
          <rPr>
            <b/>
            <sz val="9"/>
            <rFont val="宋体"/>
            <family val="3"/>
            <charset val="134"/>
          </rPr>
          <t>chenjie:</t>
        </r>
        <r>
          <rPr>
            <sz val="9"/>
            <rFont val="宋体"/>
            <family val="3"/>
            <charset val="134"/>
          </rPr>
          <t xml:space="preserve">
债务单位名称应填列全称，不应以地名或不明确的简称或业务内容代替</t>
        </r>
      </text>
    </comment>
    <comment ref="C5" authorId="0">
      <text>
        <r>
          <rPr>
            <b/>
            <sz val="9"/>
            <rFont val="宋体"/>
            <family val="3"/>
            <charset val="134"/>
          </rPr>
          <t>chenjie:</t>
        </r>
        <r>
          <rPr>
            <sz val="9"/>
            <rFont val="宋体"/>
            <family val="3"/>
            <charset val="134"/>
          </rPr>
          <t xml:space="preserve">
如：“租赁XXXXXX”等</t>
        </r>
      </text>
    </comment>
    <comment ref="D5" authorId="0">
      <text>
        <r>
          <rPr>
            <b/>
            <sz val="9"/>
            <rFont val="宋体"/>
            <family val="3"/>
            <charset val="134"/>
          </rPr>
          <t>chenjie:</t>
        </r>
        <r>
          <rPr>
            <sz val="9"/>
            <rFont val="宋体"/>
            <family val="3"/>
            <charset val="134"/>
          </rPr>
          <t xml:space="preserve">
填列最后一笔借方发生额的日期；
日期填写形式(半角状态下)如：2002-6又如2001-11</t>
        </r>
      </text>
    </comment>
    <comment ref="J5" authorId="0">
      <text>
        <r>
          <rPr>
            <b/>
            <sz val="9"/>
            <rFont val="宋体"/>
            <family val="3"/>
            <charset val="134"/>
          </rPr>
          <t>chenjie:</t>
        </r>
        <r>
          <rPr>
            <sz val="9"/>
            <rFont val="宋体"/>
            <family val="3"/>
            <charset val="134"/>
          </rPr>
          <t xml:space="preserve">
1）欠款单位为关联方、总公司内部或本公司内部单位的，应在备注栏注明“关联方”、“总公司内部”“内部单位”；2） 涉诉款项应在备注中标明；3）评估基准日后已收回款项的，应注明日期如“2002年7月4日收回”；4）其他填表单位认为应说明的事项</t>
        </r>
      </text>
    </comment>
  </commentList>
</comments>
</file>

<file path=xl/comments14.xml><?xml version="1.0" encoding="utf-8"?>
<comments xmlns="http://schemas.openxmlformats.org/spreadsheetml/2006/main">
  <authors>
    <author>chenjie</author>
  </authors>
  <commentList>
    <comment ref="E7" authorId="0">
      <text>
        <r>
          <rPr>
            <b/>
            <sz val="9"/>
            <rFont val="宋体"/>
            <family val="3"/>
            <charset val="134"/>
          </rPr>
          <t>chenjie:</t>
        </r>
        <r>
          <rPr>
            <sz val="9"/>
            <rFont val="宋体"/>
            <family val="3"/>
            <charset val="134"/>
          </rPr>
          <t xml:space="preserve">
如：“砖混、钢混、框架、砖木、简易”等，各类型结构的定义参见填表说明。</t>
        </r>
      </text>
    </comment>
    <comment ref="F7" authorId="0">
      <text>
        <r>
          <rPr>
            <b/>
            <sz val="9"/>
            <rFont val="宋体"/>
            <family val="3"/>
            <charset val="134"/>
          </rPr>
          <t>chenjie:</t>
        </r>
        <r>
          <rPr>
            <sz val="9"/>
            <rFont val="宋体"/>
            <family val="3"/>
            <charset val="134"/>
          </rPr>
          <t xml:space="preserve">
指竣工日期</t>
        </r>
      </text>
    </comment>
    <comment ref="G7" authorId="0">
      <text>
        <r>
          <rPr>
            <b/>
            <sz val="9"/>
            <rFont val="宋体"/>
            <family val="3"/>
            <charset val="134"/>
          </rPr>
          <t>chenjie:</t>
        </r>
        <r>
          <rPr>
            <sz val="9"/>
            <rFont val="宋体"/>
            <family val="3"/>
            <charset val="134"/>
          </rPr>
          <t xml:space="preserve">
</t>
        </r>
        <r>
          <rPr>
            <sz val="12"/>
            <rFont val="宋体"/>
            <family val="3"/>
            <charset val="134"/>
          </rPr>
          <t>m</t>
        </r>
        <r>
          <rPr>
            <vertAlign val="superscript"/>
            <sz val="12"/>
            <rFont val="宋体"/>
            <family val="3"/>
            <charset val="134"/>
          </rPr>
          <t>2</t>
        </r>
        <r>
          <rPr>
            <sz val="9"/>
            <rFont val="宋体"/>
            <family val="3"/>
            <charset val="134"/>
          </rPr>
          <t>或</t>
        </r>
        <r>
          <rPr>
            <sz val="12"/>
            <rFont val="宋体"/>
            <family val="3"/>
            <charset val="134"/>
          </rPr>
          <t>m</t>
        </r>
        <r>
          <rPr>
            <vertAlign val="superscript"/>
            <sz val="12"/>
            <rFont val="宋体"/>
            <family val="3"/>
            <charset val="134"/>
          </rPr>
          <t>3</t>
        </r>
      </text>
    </comment>
    <comment ref="H7" authorId="0">
      <text>
        <r>
          <rPr>
            <b/>
            <sz val="9"/>
            <rFont val="宋体"/>
            <family val="3"/>
            <charset val="134"/>
          </rPr>
          <t>chenjie:</t>
        </r>
        <r>
          <rPr>
            <sz val="9"/>
            <rFont val="宋体"/>
            <family val="3"/>
            <charset val="134"/>
          </rPr>
          <t xml:space="preserve">
(1)一般应填写房产证所填写的建筑面积值，如无房屋证，应填写工程概预算书上的面积值，否则就需要重新丈量；(2)对因改扩建已改变了原有建筑面积的，应以基准日实际建筑面积填报，但必须在备注中加以说明。</t>
        </r>
        <r>
          <rPr>
            <b/>
            <sz val="9"/>
            <rFont val="宋体"/>
            <family val="3"/>
            <charset val="134"/>
          </rPr>
          <t>注意：</t>
        </r>
        <r>
          <rPr>
            <sz val="9"/>
            <rFont val="宋体"/>
            <family val="3"/>
            <charset val="134"/>
          </rPr>
          <t>在增加面积的同时，应增加帐面原值及净值，如果增加面积的相应价值未入帐，应同时在备注中注明未入帐部分的建筑面积。</t>
        </r>
      </text>
    </comment>
    <comment ref="S7" authorId="0">
      <text>
        <r>
          <rPr>
            <b/>
            <sz val="9"/>
            <rFont val="宋体"/>
            <family val="3"/>
            <charset val="134"/>
          </rPr>
          <t>chenjie:</t>
        </r>
        <r>
          <rPr>
            <sz val="9"/>
            <rFont val="宋体"/>
            <family val="3"/>
            <charset val="134"/>
          </rPr>
          <t xml:space="preserve">
备注中须说明的事项：(1)对因改扩建已改变了原有建筑面积的；(2)在增加面积的同时，其相应价值未入帐的，注明未入帐部分的建筑面积。(3)盘盈资产及非正常状态下的房屋，如：“危房、已拆除、待报废”等(4)负数余额；(5)房屋管理部门确定为“违章建筑”的。</t>
        </r>
      </text>
    </comment>
  </commentList>
</comments>
</file>

<file path=xl/comments15.xml><?xml version="1.0" encoding="utf-8"?>
<comments xmlns="http://schemas.openxmlformats.org/spreadsheetml/2006/main">
  <authors>
    <author>chenjie</author>
  </authors>
  <commentList>
    <comment ref="B7" authorId="0">
      <text>
        <r>
          <rPr>
            <b/>
            <sz val="9"/>
            <rFont val="宋体"/>
            <family val="3"/>
            <charset val="134"/>
          </rPr>
          <t>chenjie:</t>
        </r>
        <r>
          <rPr>
            <sz val="9"/>
            <rFont val="宋体"/>
            <family val="3"/>
            <charset val="134"/>
          </rPr>
          <t xml:space="preserve">
填写房产证编号,无证不填</t>
        </r>
      </text>
    </comment>
    <comment ref="E7" authorId="0">
      <text>
        <r>
          <rPr>
            <b/>
            <sz val="9"/>
            <rFont val="宋体"/>
            <family val="3"/>
            <charset val="134"/>
          </rPr>
          <t>chenjie:</t>
        </r>
        <r>
          <rPr>
            <sz val="9"/>
            <rFont val="宋体"/>
            <family val="3"/>
            <charset val="134"/>
          </rPr>
          <t xml:space="preserve">
如：“砖混、钢混、框架、砖木、简易”等，各类型结构的定义参见填表说明。</t>
        </r>
      </text>
    </comment>
    <comment ref="F7" authorId="0">
      <text>
        <r>
          <rPr>
            <b/>
            <sz val="9"/>
            <rFont val="宋体"/>
            <family val="3"/>
            <charset val="134"/>
          </rPr>
          <t>chenjie:</t>
        </r>
        <r>
          <rPr>
            <sz val="9"/>
            <rFont val="宋体"/>
            <family val="3"/>
            <charset val="134"/>
          </rPr>
          <t xml:space="preserve">
指竣工日期</t>
        </r>
      </text>
    </comment>
    <comment ref="G7" authorId="0">
      <text>
        <r>
          <rPr>
            <b/>
            <sz val="9"/>
            <rFont val="宋体"/>
            <family val="3"/>
            <charset val="134"/>
          </rPr>
          <t>chenjie:</t>
        </r>
        <r>
          <rPr>
            <sz val="9"/>
            <rFont val="宋体"/>
            <family val="3"/>
            <charset val="134"/>
          </rPr>
          <t xml:space="preserve">
</t>
        </r>
        <r>
          <rPr>
            <sz val="12"/>
            <rFont val="宋体"/>
            <family val="3"/>
            <charset val="134"/>
          </rPr>
          <t>m</t>
        </r>
        <r>
          <rPr>
            <vertAlign val="superscript"/>
            <sz val="12"/>
            <rFont val="宋体"/>
            <family val="3"/>
            <charset val="134"/>
          </rPr>
          <t>2</t>
        </r>
        <r>
          <rPr>
            <sz val="9"/>
            <rFont val="宋体"/>
            <family val="3"/>
            <charset val="134"/>
          </rPr>
          <t>或</t>
        </r>
        <r>
          <rPr>
            <sz val="12"/>
            <rFont val="宋体"/>
            <family val="3"/>
            <charset val="134"/>
          </rPr>
          <t>m</t>
        </r>
        <r>
          <rPr>
            <vertAlign val="superscript"/>
            <sz val="12"/>
            <rFont val="宋体"/>
            <family val="3"/>
            <charset val="134"/>
          </rPr>
          <t>3</t>
        </r>
      </text>
    </comment>
    <comment ref="H7" authorId="0">
      <text>
        <r>
          <rPr>
            <b/>
            <sz val="9"/>
            <rFont val="宋体"/>
            <family val="3"/>
            <charset val="134"/>
          </rPr>
          <t>chenjie:</t>
        </r>
        <r>
          <rPr>
            <sz val="9"/>
            <rFont val="宋体"/>
            <family val="3"/>
            <charset val="134"/>
          </rPr>
          <t xml:space="preserve">
(1)一般应填写房产证所填写的建筑面积值，如无房屋证，应填写工程概预算书上的面积值，否则就需要重新丈量；(2)对因改扩建已改变了原有建筑面积的，应以基准日实际建筑面积填报，但必须在备注中加以说明。</t>
        </r>
        <r>
          <rPr>
            <b/>
            <sz val="9"/>
            <rFont val="宋体"/>
            <family val="3"/>
            <charset val="134"/>
          </rPr>
          <t>注意：</t>
        </r>
        <r>
          <rPr>
            <sz val="9"/>
            <rFont val="宋体"/>
            <family val="3"/>
            <charset val="134"/>
          </rPr>
          <t>在增加面积的同时，应增加帐面原值及净值，如果增加面积的相应价值未入帐，应同时在备注中注明未入帐部分的建筑面积。</t>
        </r>
      </text>
    </comment>
    <comment ref="Q7" authorId="0">
      <text>
        <r>
          <rPr>
            <b/>
            <sz val="9"/>
            <rFont val="宋体"/>
            <family val="3"/>
            <charset val="134"/>
          </rPr>
          <t>chenjie:</t>
        </r>
        <r>
          <rPr>
            <sz val="9"/>
            <rFont val="宋体"/>
            <family val="3"/>
            <charset val="134"/>
          </rPr>
          <t xml:space="preserve">
备注中须说明的事项：(1)对因改扩建已改变了原有建筑面积的；(2)在增加面积的同时，其相应价值未入帐的，注明未入帐部分的建筑面积。(3)盘盈资产及非正常状态下的房屋，如：“危房、已拆除、待报废”等(4)负数余额；(5)房屋管理部门确定为“违章建筑”的。</t>
        </r>
      </text>
    </comment>
  </commentList>
</comments>
</file>

<file path=xl/comments16.xml><?xml version="1.0" encoding="utf-8"?>
<comments xmlns="http://schemas.openxmlformats.org/spreadsheetml/2006/main">
  <authors>
    <author>chenjie</author>
  </authors>
  <commentList>
    <comment ref="B6" authorId="0">
      <text>
        <r>
          <rPr>
            <b/>
            <sz val="9"/>
            <rFont val="宋体"/>
            <family val="3"/>
            <charset val="134"/>
          </rPr>
          <t>chenjie:</t>
        </r>
        <r>
          <rPr>
            <sz val="9"/>
            <rFont val="宋体"/>
            <family val="3"/>
            <charset val="134"/>
          </rPr>
          <t xml:space="preserve">
土地使用权证书的编号</t>
        </r>
      </text>
    </comment>
    <comment ref="E6" authorId="0">
      <text>
        <r>
          <rPr>
            <b/>
            <sz val="9"/>
            <rFont val="宋体"/>
            <family val="3"/>
            <charset val="134"/>
          </rPr>
          <t>chenjie:</t>
        </r>
        <r>
          <rPr>
            <sz val="9"/>
            <rFont val="宋体"/>
            <family val="3"/>
            <charset val="134"/>
          </rPr>
          <t xml:space="preserve">
所填内容应与土地证记录相符</t>
        </r>
      </text>
    </comment>
    <comment ref="F6" authorId="0">
      <text>
        <r>
          <rPr>
            <b/>
            <sz val="9"/>
            <rFont val="宋体"/>
            <family val="3"/>
            <charset val="134"/>
          </rPr>
          <t>chenjie:</t>
        </r>
        <r>
          <rPr>
            <sz val="9"/>
            <rFont val="宋体"/>
            <family val="3"/>
            <charset val="134"/>
          </rPr>
          <t xml:space="preserve">
所填内容应与土地证记录相符</t>
        </r>
      </text>
    </comment>
    <comment ref="G6" authorId="0">
      <text>
        <r>
          <rPr>
            <b/>
            <sz val="9"/>
            <rFont val="宋体"/>
            <family val="3"/>
            <charset val="134"/>
          </rPr>
          <t>chenjie:</t>
        </r>
        <r>
          <rPr>
            <sz val="9"/>
            <rFont val="宋体"/>
            <family val="3"/>
            <charset val="134"/>
          </rPr>
          <t xml:space="preserve">
所填内容应与土地证记录相符</t>
        </r>
      </text>
    </comment>
    <comment ref="I6" authorId="0">
      <text>
        <r>
          <rPr>
            <b/>
            <sz val="9"/>
            <rFont val="宋体"/>
            <family val="3"/>
            <charset val="134"/>
          </rPr>
          <t>chenjie:</t>
        </r>
        <r>
          <rPr>
            <sz val="9"/>
            <rFont val="宋体"/>
            <family val="3"/>
            <charset val="134"/>
          </rPr>
          <t xml:space="preserve">
所填内容应与土地证记录相符</t>
        </r>
      </text>
    </comment>
  </commentList>
</comments>
</file>

<file path=xl/comments17.xml><?xml version="1.0" encoding="utf-8"?>
<comments xmlns="http://schemas.openxmlformats.org/spreadsheetml/2006/main">
  <authors>
    <author>chenjie</author>
  </authors>
  <commentList>
    <comment ref="B6" authorId="0">
      <text>
        <r>
          <rPr>
            <b/>
            <sz val="9"/>
            <rFont val="宋体"/>
            <family val="3"/>
            <charset val="134"/>
          </rPr>
          <t>chenjie:</t>
        </r>
        <r>
          <rPr>
            <sz val="9"/>
            <rFont val="宋体"/>
            <family val="3"/>
            <charset val="134"/>
          </rPr>
          <t xml:space="preserve">
土地使用权证书的编号</t>
        </r>
      </text>
    </comment>
    <comment ref="E6" authorId="0">
      <text>
        <r>
          <rPr>
            <b/>
            <sz val="9"/>
            <rFont val="宋体"/>
            <family val="3"/>
            <charset val="134"/>
          </rPr>
          <t>chenjie:</t>
        </r>
        <r>
          <rPr>
            <sz val="9"/>
            <rFont val="宋体"/>
            <family val="3"/>
            <charset val="134"/>
          </rPr>
          <t xml:space="preserve">
所填内容应与土地证记录相符</t>
        </r>
      </text>
    </comment>
    <comment ref="F6" authorId="0">
      <text>
        <r>
          <rPr>
            <b/>
            <sz val="9"/>
            <rFont val="宋体"/>
            <family val="3"/>
            <charset val="134"/>
          </rPr>
          <t>chenjie:</t>
        </r>
        <r>
          <rPr>
            <sz val="9"/>
            <rFont val="宋体"/>
            <family val="3"/>
            <charset val="134"/>
          </rPr>
          <t xml:space="preserve">
所填内容应与土地证记录相符</t>
        </r>
      </text>
    </comment>
    <comment ref="G6" authorId="0">
      <text>
        <r>
          <rPr>
            <b/>
            <sz val="9"/>
            <rFont val="宋体"/>
            <family val="3"/>
            <charset val="134"/>
          </rPr>
          <t>chenjie:</t>
        </r>
        <r>
          <rPr>
            <sz val="9"/>
            <rFont val="宋体"/>
            <family val="3"/>
            <charset val="134"/>
          </rPr>
          <t xml:space="preserve">
所填内容应与土地证记录相符</t>
        </r>
      </text>
    </comment>
    <comment ref="I6" authorId="0">
      <text>
        <r>
          <rPr>
            <b/>
            <sz val="9"/>
            <rFont val="宋体"/>
            <family val="3"/>
            <charset val="134"/>
          </rPr>
          <t>chenjie:</t>
        </r>
        <r>
          <rPr>
            <sz val="9"/>
            <rFont val="宋体"/>
            <family val="3"/>
            <charset val="134"/>
          </rPr>
          <t xml:space="preserve">
所填内容应与土地证记录相符</t>
        </r>
      </text>
    </comment>
  </commentList>
</comments>
</file>

<file path=xl/comments18.xml><?xml version="1.0" encoding="utf-8"?>
<comments xmlns="http://schemas.openxmlformats.org/spreadsheetml/2006/main">
  <authors>
    <author>chenjie</author>
  </authors>
  <commentList>
    <comment ref="R6" authorId="0">
      <text>
        <r>
          <rPr>
            <b/>
            <sz val="9"/>
            <rFont val="宋体"/>
            <family val="3"/>
            <charset val="134"/>
          </rPr>
          <t>chenjie:</t>
        </r>
        <r>
          <rPr>
            <sz val="9"/>
            <rFont val="宋体"/>
            <family val="3"/>
            <charset val="134"/>
          </rPr>
          <t xml:space="preserve">
备注中须说明的事项：(1)对因改扩建已改变了原有建筑面积的；(2)在增加面积的同时，其相应价值未入帐的，注明未入帐部分的建筑面积。(3)盘盈资产及非正常状态下的房屋，如：“危房、已拆除、待报废”等(4)负数余额；(5)房屋管理部门确定为“违章建筑”的。</t>
        </r>
      </text>
    </comment>
  </commentList>
</comments>
</file>

<file path=xl/comments19.xml><?xml version="1.0" encoding="utf-8"?>
<comments xmlns="http://schemas.openxmlformats.org/spreadsheetml/2006/main">
  <authors>
    <author>zhonglian</author>
  </authors>
  <commentList>
    <comment ref="O5" authorId="0">
      <text>
        <r>
          <rPr>
            <b/>
            <sz val="9"/>
            <rFont val="宋体"/>
            <family val="3"/>
            <charset val="134"/>
          </rPr>
          <t>zhonglian:</t>
        </r>
        <r>
          <rPr>
            <sz val="9"/>
            <rFont val="宋体"/>
            <family val="3"/>
            <charset val="134"/>
          </rPr>
          <t xml:space="preserve">
</t>
        </r>
      </text>
    </comment>
    <comment ref="D72" authorId="0">
      <text>
        <r>
          <rPr>
            <b/>
            <sz val="9"/>
            <rFont val="宋体"/>
            <family val="3"/>
            <charset val="134"/>
          </rPr>
          <t>zhonglian:</t>
        </r>
        <r>
          <rPr>
            <sz val="9"/>
            <rFont val="宋体"/>
            <family val="3"/>
            <charset val="134"/>
          </rPr>
          <t xml:space="preserve">
</t>
        </r>
      </text>
    </comment>
  </commentList>
</comments>
</file>

<file path=xl/comments2.xml><?xml version="1.0" encoding="utf-8"?>
<comments xmlns="http://schemas.openxmlformats.org/spreadsheetml/2006/main">
  <authors>
    <author>chenjie</author>
  </authors>
  <commentList>
    <comment ref="B5" authorId="0">
      <text>
        <r>
          <rPr>
            <b/>
            <sz val="9"/>
            <rFont val="宋体"/>
            <family val="3"/>
            <charset val="134"/>
          </rPr>
          <t>chenjie:</t>
        </r>
        <r>
          <rPr>
            <sz val="9"/>
            <rFont val="宋体"/>
            <family val="3"/>
            <charset val="134"/>
          </rPr>
          <t xml:space="preserve">
填列全称</t>
        </r>
      </text>
    </comment>
    <comment ref="C5" authorId="0">
      <text>
        <r>
          <rPr>
            <sz val="9"/>
            <rFont val="宋体"/>
            <family val="3"/>
            <charset val="134"/>
          </rPr>
          <t>如：上投摩根内需动力</t>
        </r>
      </text>
    </comment>
    <comment ref="D5" authorId="0">
      <text>
        <r>
          <rPr>
            <b/>
            <sz val="9"/>
            <rFont val="宋体"/>
            <family val="3"/>
            <charset val="134"/>
          </rPr>
          <t>开放式、封闭式等</t>
        </r>
      </text>
    </comment>
    <comment ref="E5" authorId="0">
      <text>
        <r>
          <rPr>
            <b/>
            <sz val="9"/>
            <rFont val="宋体"/>
            <family val="3"/>
            <charset val="134"/>
          </rPr>
          <t>chenjie:</t>
        </r>
        <r>
          <rPr>
            <sz val="9"/>
            <rFont val="宋体"/>
            <family val="3"/>
            <charset val="134"/>
          </rPr>
          <t xml:space="preserve">
购买日</t>
        </r>
      </text>
    </comment>
  </commentList>
</comments>
</file>

<file path=xl/comments20.xml><?xml version="1.0" encoding="utf-8"?>
<comments xmlns="http://schemas.openxmlformats.org/spreadsheetml/2006/main">
  <authors>
    <author>chenjie</author>
  </authors>
  <commentList>
    <comment ref="Q6" authorId="0">
      <text>
        <r>
          <rPr>
            <b/>
            <sz val="9"/>
            <rFont val="宋体"/>
            <family val="3"/>
            <charset val="134"/>
          </rPr>
          <t>chenjie:</t>
        </r>
        <r>
          <rPr>
            <sz val="9"/>
            <rFont val="宋体"/>
            <family val="3"/>
            <charset val="134"/>
          </rPr>
          <t xml:space="preserve">
备注中须说明的事项：(1)对因改扩建已改变了原有记录的；(2)改扩建增加的相应价值未入帐的，注明未入帐部分的尺寸规格等。(3)盘盈资产及非正常状态下的资产，如：“已拆除、待报废”等(5)负数余额</t>
        </r>
      </text>
    </comment>
  </commentList>
</comments>
</file>

<file path=xl/comments21.xml><?xml version="1.0" encoding="utf-8"?>
<comments xmlns="http://schemas.openxmlformats.org/spreadsheetml/2006/main">
  <authors>
    <author>chenjie</author>
  </authors>
  <commentList>
    <comment ref="E6" authorId="0">
      <text>
        <r>
          <rPr>
            <b/>
            <sz val="9"/>
            <rFont val="宋体"/>
            <family val="3"/>
            <charset val="134"/>
          </rPr>
          <t>chenjie:</t>
        </r>
        <r>
          <rPr>
            <sz val="9"/>
            <rFont val="宋体"/>
            <family val="3"/>
            <charset val="134"/>
          </rPr>
          <t xml:space="preserve">
按设备铭牌填写，不得以地名或经销商名称替代</t>
        </r>
      </text>
    </comment>
    <comment ref="F6" authorId="0">
      <text>
        <r>
          <rPr>
            <b/>
            <sz val="9"/>
            <rFont val="宋体"/>
            <family val="3"/>
            <charset val="134"/>
          </rPr>
          <t>chenjie:</t>
        </r>
        <r>
          <rPr>
            <sz val="9"/>
            <rFont val="宋体"/>
            <family val="3"/>
            <charset val="134"/>
          </rPr>
          <t xml:space="preserve">
台、件、套、个等</t>
        </r>
      </text>
    </comment>
    <comment ref="R6" authorId="0">
      <text>
        <r>
          <rPr>
            <b/>
            <sz val="9"/>
            <rFont val="宋体"/>
            <family val="3"/>
            <charset val="134"/>
          </rPr>
          <t>chenjie:</t>
        </r>
        <r>
          <rPr>
            <sz val="9"/>
            <rFont val="宋体"/>
            <family val="3"/>
            <charset val="134"/>
          </rPr>
          <t xml:space="preserv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List>
</comments>
</file>

<file path=xl/comments22.xml><?xml version="1.0" encoding="utf-8"?>
<comments xmlns="http://schemas.openxmlformats.org/spreadsheetml/2006/main">
  <authors>
    <author>chenjie</author>
  </authors>
  <commentList>
    <comment ref="B6" authorId="0">
      <text>
        <r>
          <rPr>
            <b/>
            <sz val="9"/>
            <rFont val="宋体"/>
            <family val="3"/>
            <charset val="134"/>
          </rPr>
          <t>chenjie:</t>
        </r>
        <r>
          <rPr>
            <sz val="9"/>
            <rFont val="宋体"/>
            <family val="3"/>
            <charset val="134"/>
          </rPr>
          <t xml:space="preserve">
指当地交管部门颁发的车辆牌照号</t>
        </r>
      </text>
    </comment>
    <comment ref="D6" authorId="0">
      <text>
        <r>
          <rPr>
            <b/>
            <sz val="9"/>
            <rFont val="宋体"/>
            <family val="3"/>
            <charset val="134"/>
          </rPr>
          <t>chenjie:</t>
        </r>
        <r>
          <rPr>
            <sz val="9"/>
            <rFont val="宋体"/>
            <family val="3"/>
            <charset val="134"/>
          </rPr>
          <t xml:space="preserve">
按车辆铭牌填写，不得以地名或经销商名称替代</t>
        </r>
      </text>
    </comment>
    <comment ref="E6" authorId="0">
      <text>
        <r>
          <rPr>
            <b/>
            <sz val="9"/>
            <rFont val="宋体"/>
            <family val="3"/>
            <charset val="134"/>
          </rPr>
          <t>chenjie:</t>
        </r>
        <r>
          <rPr>
            <sz val="9"/>
            <rFont val="宋体"/>
            <family val="3"/>
            <charset val="134"/>
          </rPr>
          <t xml:space="preserve">
辆</t>
        </r>
      </text>
    </comment>
    <comment ref="G6" authorId="0">
      <text>
        <r>
          <rPr>
            <b/>
            <sz val="9"/>
            <rFont val="宋体"/>
            <family val="3"/>
            <charset val="134"/>
          </rPr>
          <t>chenjie:</t>
        </r>
        <r>
          <rPr>
            <sz val="9"/>
            <rFont val="宋体"/>
            <family val="3"/>
            <charset val="134"/>
          </rPr>
          <t xml:space="preserve">
指购买日期，如为二手车须填写原始购置日。日期填写形式(半角状态下)如：2002.6又如2001.11</t>
        </r>
      </text>
    </comment>
    <comment ref="H6" authorId="0">
      <text>
        <r>
          <rPr>
            <b/>
            <sz val="9"/>
            <rFont val="宋体"/>
            <family val="3"/>
            <charset val="134"/>
          </rPr>
          <t>chenjie:</t>
        </r>
        <r>
          <rPr>
            <sz val="9"/>
            <rFont val="宋体"/>
            <family val="3"/>
            <charset val="134"/>
          </rPr>
          <t xml:space="preserve">
投入使用的日期</t>
        </r>
      </text>
    </comment>
    <comment ref="I6" authorId="0">
      <text>
        <r>
          <rPr>
            <b/>
            <sz val="9"/>
            <rFont val="宋体"/>
            <family val="3"/>
            <charset val="134"/>
          </rPr>
          <t>chenjie:</t>
        </r>
        <r>
          <rPr>
            <sz val="9"/>
            <rFont val="宋体"/>
            <family val="3"/>
            <charset val="134"/>
          </rPr>
          <t xml:space="preserve">
按里程表显示数填列，若里程表已损坏或不准确，则无需填写</t>
        </r>
      </text>
    </comment>
    <comment ref="R6" authorId="0">
      <text>
        <r>
          <rPr>
            <b/>
            <sz val="9"/>
            <rFont val="宋体"/>
            <family val="3"/>
            <charset val="134"/>
          </rPr>
          <t>chenjie:</t>
        </r>
        <r>
          <rPr>
            <sz val="9"/>
            <rFont val="宋体"/>
            <family val="3"/>
            <charset val="134"/>
          </rPr>
          <t xml:space="preserve">
(1)对待报废、盘亏、帐外等运输车辆应在备注栏标明；(2)因折旧提超等原因造成负数余额的项目，应简述原因（3）其他</t>
        </r>
      </text>
    </comment>
  </commentList>
</comments>
</file>

<file path=xl/comments23.xml><?xml version="1.0" encoding="utf-8"?>
<comments xmlns="http://schemas.openxmlformats.org/spreadsheetml/2006/main">
  <authors>
    <author>sucheng</author>
    <author>chenjie</author>
  </authors>
  <commentList>
    <comment ref="B6" authorId="0">
      <text>
        <r>
          <rPr>
            <b/>
            <sz val="9"/>
            <rFont val="宋体"/>
            <family val="3"/>
            <charset val="134"/>
          </rPr>
          <t>sucheng:</t>
        </r>
        <r>
          <rPr>
            <sz val="9"/>
            <rFont val="宋体"/>
            <family val="3"/>
            <charset val="134"/>
          </rPr>
          <t xml:space="preserve">
企业资产管理所使用的编号</t>
        </r>
      </text>
    </comment>
    <comment ref="D6" authorId="1">
      <text>
        <r>
          <rPr>
            <b/>
            <sz val="9"/>
            <rFont val="宋体"/>
            <family val="3"/>
            <charset val="134"/>
          </rPr>
          <t>chenjie:</t>
        </r>
        <r>
          <rPr>
            <sz val="9"/>
            <rFont val="宋体"/>
            <family val="3"/>
            <charset val="134"/>
          </rPr>
          <t xml:space="preserve">
按设备铭牌填写</t>
        </r>
      </text>
    </comment>
    <comment ref="E6" authorId="1">
      <text>
        <r>
          <rPr>
            <b/>
            <sz val="9"/>
            <rFont val="宋体"/>
            <family val="3"/>
            <charset val="134"/>
          </rPr>
          <t>chenjie:</t>
        </r>
        <r>
          <rPr>
            <sz val="9"/>
            <rFont val="宋体"/>
            <family val="3"/>
            <charset val="134"/>
          </rPr>
          <t xml:space="preserve">
按设备铭牌填写，不得以地名或经销商名称替代</t>
        </r>
      </text>
    </comment>
    <comment ref="F6" authorId="1">
      <text>
        <r>
          <rPr>
            <b/>
            <sz val="9"/>
            <rFont val="宋体"/>
            <family val="3"/>
            <charset val="134"/>
          </rPr>
          <t>chenjie:</t>
        </r>
        <r>
          <rPr>
            <sz val="9"/>
            <rFont val="宋体"/>
            <family val="3"/>
            <charset val="134"/>
          </rPr>
          <t xml:space="preserve">
台、件、套、个等</t>
        </r>
      </text>
    </comment>
    <comment ref="I6" authorId="1">
      <text>
        <r>
          <rPr>
            <b/>
            <sz val="9"/>
            <rFont val="宋体"/>
            <family val="3"/>
            <charset val="134"/>
          </rPr>
          <t>chenjie:</t>
        </r>
        <r>
          <rPr>
            <sz val="9"/>
            <rFont val="宋体"/>
            <family val="3"/>
            <charset val="134"/>
          </rPr>
          <t xml:space="preserve">
设备投入使用的日期</t>
        </r>
      </text>
    </comment>
    <comment ref="R6" authorId="1">
      <text>
        <r>
          <rPr>
            <b/>
            <sz val="9"/>
            <rFont val="宋体"/>
            <family val="3"/>
            <charset val="134"/>
          </rPr>
          <t>chenjie:</t>
        </r>
        <r>
          <rPr>
            <sz val="9"/>
            <rFont val="宋体"/>
            <family val="3"/>
            <charset val="134"/>
          </rPr>
          <t xml:space="preserve">
(1)对停用、不需用、待报废、淘汰、盘亏、盘盈等电子设备应在备注栏标明(2)因折旧提超等原因造成负数余额的项目，应简述原因(3)其他</t>
        </r>
      </text>
    </comment>
  </commentList>
</comments>
</file>

<file path=xl/comments24.xml><?xml version="1.0" encoding="utf-8"?>
<comments xmlns="http://schemas.openxmlformats.org/spreadsheetml/2006/main">
  <authors>
    <author>chenjie</author>
  </authors>
  <commentList>
    <comment ref="B6" authorId="0">
      <text>
        <r>
          <rPr>
            <b/>
            <sz val="9"/>
            <rFont val="宋体"/>
            <family val="3"/>
            <charset val="134"/>
          </rPr>
          <t>chenjie:</t>
        </r>
        <r>
          <rPr>
            <sz val="9"/>
            <rFont val="宋体"/>
            <family val="3"/>
            <charset val="134"/>
          </rPr>
          <t xml:space="preserve">
土地使用权证书的编号</t>
        </r>
      </text>
    </comment>
    <comment ref="D6" authorId="0">
      <text>
        <r>
          <rPr>
            <b/>
            <sz val="9"/>
            <rFont val="宋体"/>
            <family val="3"/>
            <charset val="134"/>
          </rPr>
          <t>chenjie:</t>
        </r>
        <r>
          <rPr>
            <sz val="9"/>
            <rFont val="宋体"/>
            <family val="3"/>
            <charset val="134"/>
          </rPr>
          <t xml:space="preserve">
所填内容应与土地证记录相符</t>
        </r>
      </text>
    </comment>
    <comment ref="E6" authorId="0">
      <text>
        <r>
          <rPr>
            <b/>
            <sz val="9"/>
            <rFont val="宋体"/>
            <family val="3"/>
            <charset val="134"/>
          </rPr>
          <t>chenjie:</t>
        </r>
        <r>
          <rPr>
            <sz val="9"/>
            <rFont val="宋体"/>
            <family val="3"/>
            <charset val="134"/>
          </rPr>
          <t xml:space="preserve">
所填内容应与土地证记录相符</t>
        </r>
      </text>
    </comment>
    <comment ref="F6" authorId="0">
      <text>
        <r>
          <rPr>
            <b/>
            <sz val="9"/>
            <rFont val="宋体"/>
            <family val="3"/>
            <charset val="134"/>
          </rPr>
          <t>chenjie:</t>
        </r>
        <r>
          <rPr>
            <sz val="9"/>
            <rFont val="宋体"/>
            <family val="3"/>
            <charset val="134"/>
          </rPr>
          <t xml:space="preserve">
所填内容应与土地证记录相符</t>
        </r>
      </text>
    </comment>
    <comment ref="H6" authorId="0">
      <text>
        <r>
          <rPr>
            <b/>
            <sz val="9"/>
            <rFont val="宋体"/>
            <family val="3"/>
            <charset val="134"/>
          </rPr>
          <t>chenjie:</t>
        </r>
        <r>
          <rPr>
            <sz val="9"/>
            <rFont val="宋体"/>
            <family val="3"/>
            <charset val="134"/>
          </rPr>
          <t xml:space="preserve">
所填内容应与土地证记录相符</t>
        </r>
      </text>
    </comment>
  </commentList>
</comments>
</file>

<file path=xl/comments25.xml><?xml version="1.0" encoding="utf-8"?>
<comments xmlns="http://schemas.openxmlformats.org/spreadsheetml/2006/main">
  <authors>
    <author>chenjie</author>
  </authors>
  <commentList>
    <comment ref="G8" authorId="0">
      <text>
        <r>
          <rPr>
            <b/>
            <sz val="9"/>
            <rFont val="宋体"/>
            <family val="3"/>
            <charset val="134"/>
          </rPr>
          <t>chenjie:</t>
        </r>
        <r>
          <rPr>
            <sz val="9"/>
            <rFont val="宋体"/>
            <family val="3"/>
            <charset val="134"/>
          </rPr>
          <t xml:space="preserve">
长度、槽深、沟宽*沟厚管径*壁厚、材质、绝缘方式等应按图纸准确填写</t>
        </r>
      </text>
    </comment>
    <comment ref="H8" authorId="0">
      <text>
        <r>
          <rPr>
            <b/>
            <sz val="9"/>
            <rFont val="宋体"/>
            <family val="3"/>
            <charset val="134"/>
          </rPr>
          <t>chenjie:</t>
        </r>
        <r>
          <rPr>
            <sz val="9"/>
            <rFont val="宋体"/>
            <family val="3"/>
            <charset val="134"/>
          </rPr>
          <t xml:space="preserve">
如”砖、砼、钢管、砼管”等</t>
        </r>
      </text>
    </comment>
  </commentList>
</comments>
</file>

<file path=xl/comments26.xml><?xml version="1.0" encoding="utf-8"?>
<comments xmlns="http://schemas.openxmlformats.org/spreadsheetml/2006/main">
  <authors>
    <author>chenjie</author>
  </authors>
  <commentList>
    <comment ref="G5" authorId="0">
      <text>
        <r>
          <rPr>
            <b/>
            <sz val="9"/>
            <rFont val="宋体"/>
            <family val="3"/>
            <charset val="134"/>
          </rPr>
          <t>chenjie:</t>
        </r>
        <r>
          <rPr>
            <sz val="9"/>
            <rFont val="宋体"/>
            <family val="3"/>
            <charset val="134"/>
          </rPr>
          <t xml:space="preserve">
形象进度可以按工程施工进度的四个阶段考虑。（做完前期工程为一个阶段；动工已有一定时间为第二阶段；完成主体工程为第三阶段；由此到竣工为第四阶段。）</t>
        </r>
      </text>
    </comment>
    <comment ref="H5" authorId="0">
      <text>
        <r>
          <rPr>
            <b/>
            <sz val="9"/>
            <rFont val="宋体"/>
            <family val="3"/>
            <charset val="134"/>
          </rPr>
          <t>chenjie:</t>
        </r>
        <r>
          <rPr>
            <sz val="9"/>
            <rFont val="宋体"/>
            <family val="3"/>
            <charset val="134"/>
          </rPr>
          <t xml:space="preserve">
指财务实际付款与合同总价款之比</t>
        </r>
      </text>
    </comment>
    <comment ref="N5" authorId="0">
      <text>
        <r>
          <rPr>
            <b/>
            <sz val="9"/>
            <rFont val="宋体"/>
            <family val="3"/>
            <charset val="134"/>
          </rPr>
          <t>chenjie:</t>
        </r>
        <r>
          <rPr>
            <sz val="9"/>
            <rFont val="宋体"/>
            <family val="3"/>
            <charset val="134"/>
          </rPr>
          <t xml:space="preserve">
处于非正常状态的在建工程项目应在备注栏标注在建工程的施工状况，如：“停建1年、季节性停建”等</t>
        </r>
      </text>
    </comment>
  </commentList>
</comments>
</file>

<file path=xl/comments27.xml><?xml version="1.0" encoding="utf-8"?>
<comments xmlns="http://schemas.openxmlformats.org/spreadsheetml/2006/main">
  <authors>
    <author>chenjie</author>
  </authors>
  <commentList>
    <comment ref="B6" authorId="0">
      <text>
        <r>
          <rPr>
            <b/>
            <sz val="9"/>
            <rFont val="宋体"/>
            <family val="3"/>
            <charset val="134"/>
          </rPr>
          <t>chenjie:</t>
        </r>
        <r>
          <rPr>
            <sz val="9"/>
            <rFont val="宋体"/>
            <family val="3"/>
            <charset val="134"/>
          </rPr>
          <t xml:space="preserve">
请按照工程项目整理填列本表，不应按照财务入账时间顺序填列。</t>
        </r>
      </text>
    </comment>
    <comment ref="V6" authorId="0">
      <text>
        <r>
          <rPr>
            <b/>
            <sz val="9"/>
            <rFont val="宋体"/>
            <family val="3"/>
            <charset val="134"/>
          </rPr>
          <t>chenjie:</t>
        </r>
        <r>
          <rPr>
            <sz val="9"/>
            <rFont val="宋体"/>
            <family val="3"/>
            <charset val="134"/>
          </rPr>
          <t xml:space="preserve">
处于非正常状态的在建工程项目应在备注栏标注在建工程的施工状况，如：“停建1年、季节性停建”等</t>
        </r>
      </text>
    </comment>
  </commentList>
</comments>
</file>

<file path=xl/comments28.xml><?xml version="1.0" encoding="utf-8"?>
<comments xmlns="http://schemas.openxmlformats.org/spreadsheetml/2006/main">
  <authors>
    <author>chenjie</author>
  </authors>
  <commentList>
    <comment ref="B5" authorId="0">
      <text>
        <r>
          <rPr>
            <b/>
            <sz val="9"/>
            <rFont val="宋体"/>
            <family val="3"/>
            <charset val="134"/>
          </rPr>
          <t>chenjie:</t>
        </r>
        <r>
          <rPr>
            <sz val="9"/>
            <rFont val="宋体"/>
            <family val="3"/>
            <charset val="134"/>
          </rPr>
          <t xml:space="preserve">
填列转入固定资产实物名称及规格型号，如“报废油罐汽车HQG5吨1辆”、“出售CA6140.2M普通车床1台”等</t>
        </r>
      </text>
    </comment>
    <comment ref="C5" authorId="0">
      <text>
        <r>
          <rPr>
            <b/>
            <sz val="9"/>
            <rFont val="宋体"/>
            <family val="3"/>
            <charset val="134"/>
          </rPr>
          <t>chenjie:</t>
        </r>
        <r>
          <rPr>
            <sz val="9"/>
            <rFont val="宋体"/>
            <family val="3"/>
            <charset val="134"/>
          </rPr>
          <t xml:space="preserve">
发生日期为转入时间</t>
        </r>
      </text>
    </comment>
    <comment ref="I5" authorId="0">
      <text>
        <r>
          <rPr>
            <b/>
            <sz val="9"/>
            <rFont val="宋体"/>
            <family val="3"/>
            <charset val="134"/>
          </rPr>
          <t>chenjie:</t>
        </r>
        <r>
          <rPr>
            <sz val="9"/>
            <rFont val="宋体"/>
            <family val="3"/>
            <charset val="134"/>
          </rPr>
          <t xml:space="preserve">
简要注明基准日资产清理状况（如“已清理完毕”、“清理净损失”、“清理收入”等</t>
        </r>
      </text>
    </comment>
  </commentList>
</comments>
</file>

<file path=xl/comments29.xml><?xml version="1.0" encoding="utf-8"?>
<comments xmlns="http://schemas.openxmlformats.org/spreadsheetml/2006/main">
  <authors>
    <author>chenjie</author>
  </authors>
  <commentList>
    <comment ref="R6" authorId="0">
      <text>
        <r>
          <rPr>
            <b/>
            <sz val="9"/>
            <rFont val="宋体"/>
            <family val="3"/>
            <charset val="134"/>
          </rPr>
          <t>chenjie:</t>
        </r>
        <r>
          <rPr>
            <sz val="9"/>
            <rFont val="宋体"/>
            <family val="3"/>
            <charset val="134"/>
          </rPr>
          <t xml:space="preserv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List>
</comments>
</file>

<file path=xl/comments3.xml><?xml version="1.0" encoding="utf-8"?>
<comments xmlns="http://schemas.openxmlformats.org/spreadsheetml/2006/main">
  <authors>
    <author>chenjie</author>
  </authors>
  <commentList>
    <comment ref="K5" authorId="0">
      <text>
        <r>
          <rPr>
            <b/>
            <sz val="9"/>
            <rFont val="宋体"/>
            <family val="3"/>
            <charset val="134"/>
          </rPr>
          <t>chenjie:</t>
        </r>
        <r>
          <rPr>
            <sz val="9"/>
            <rFont val="宋体"/>
            <family val="3"/>
            <charset val="134"/>
          </rPr>
          <t xml:space="preserve">
1）欠款单位为关联方、总公司内部或本公司内部单位的，应在备注栏注明“关联方”、“总公司内部”“内部单位”；2） 涉诉款项应在备注中标明；3）评估基准日后已收回款项的，应注明日期如“2002年7月4日收回”；4）其他填表单位认为应说明的事项</t>
        </r>
      </text>
    </comment>
  </commentList>
</comments>
</file>

<file path=xl/comments30.xml><?xml version="1.0" encoding="utf-8"?>
<comments xmlns="http://schemas.openxmlformats.org/spreadsheetml/2006/main">
  <authors>
    <author>chenjie</author>
  </authors>
  <commentList>
    <comment ref="P6" authorId="0">
      <text>
        <r>
          <rPr>
            <b/>
            <sz val="9"/>
            <rFont val="宋体"/>
            <family val="3"/>
            <charset val="134"/>
          </rPr>
          <t>chenjie:</t>
        </r>
        <r>
          <rPr>
            <sz val="9"/>
            <rFont val="宋体"/>
            <family val="3"/>
            <charset val="134"/>
          </rPr>
          <t xml:space="preserv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List>
</comments>
</file>

<file path=xl/comments31.xml><?xml version="1.0" encoding="utf-8"?>
<comments xmlns="http://schemas.openxmlformats.org/spreadsheetml/2006/main">
  <authors>
    <author>chenjie</author>
  </authors>
  <commentList>
    <comment ref="C5" authorId="0">
      <text>
        <r>
          <rPr>
            <b/>
            <sz val="9"/>
            <rFont val="宋体"/>
            <family val="3"/>
            <charset val="134"/>
          </rPr>
          <t>chenjie:</t>
        </r>
        <r>
          <rPr>
            <sz val="9"/>
            <rFont val="宋体"/>
            <family val="3"/>
            <charset val="134"/>
          </rPr>
          <t xml:space="preserve">
土地使用权证书的编号</t>
        </r>
      </text>
    </comment>
    <comment ref="E5" authorId="0">
      <text>
        <r>
          <rPr>
            <b/>
            <sz val="9"/>
            <rFont val="宋体"/>
            <family val="3"/>
            <charset val="134"/>
          </rPr>
          <t>chenjie:</t>
        </r>
        <r>
          <rPr>
            <sz val="9"/>
            <rFont val="宋体"/>
            <family val="3"/>
            <charset val="134"/>
          </rPr>
          <t xml:space="preserve">
所填内容应与土地证记录相符</t>
        </r>
      </text>
    </comment>
    <comment ref="F5" authorId="0">
      <text>
        <r>
          <rPr>
            <b/>
            <sz val="9"/>
            <rFont val="宋体"/>
            <family val="3"/>
            <charset val="134"/>
          </rPr>
          <t>chenjie:</t>
        </r>
        <r>
          <rPr>
            <sz val="9"/>
            <rFont val="宋体"/>
            <family val="3"/>
            <charset val="134"/>
          </rPr>
          <t xml:space="preserve">
所填内容应与土地证记录相符</t>
        </r>
      </text>
    </comment>
  </commentList>
</comments>
</file>

<file path=xl/comments32.xml><?xml version="1.0" encoding="utf-8"?>
<comments xmlns="http://schemas.openxmlformats.org/spreadsheetml/2006/main">
  <authors>
    <author>chenjie</author>
  </authors>
  <commentList>
    <comment ref="B5" authorId="0">
      <text>
        <r>
          <rPr>
            <b/>
            <sz val="9"/>
            <rFont val="宋体"/>
            <family val="3"/>
            <charset val="134"/>
          </rPr>
          <t>chenjie:</t>
        </r>
        <r>
          <rPr>
            <sz val="9"/>
            <rFont val="宋体"/>
            <family val="3"/>
            <charset val="134"/>
          </rPr>
          <t xml:space="preserve">
如：“</t>
        </r>
        <r>
          <rPr>
            <sz val="9"/>
            <rFont val="Times New Roman"/>
            <family val="1"/>
          </rPr>
          <t>××</t>
        </r>
        <r>
          <rPr>
            <sz val="9"/>
            <rFont val="宋体"/>
            <family val="3"/>
            <charset val="134"/>
          </rPr>
          <t>专利权”、“</t>
        </r>
        <r>
          <rPr>
            <sz val="9"/>
            <rFont val="Times New Roman"/>
            <family val="1"/>
          </rPr>
          <t>××</t>
        </r>
        <r>
          <rPr>
            <sz val="9"/>
            <rFont val="宋体"/>
            <family val="3"/>
            <charset val="134"/>
          </rPr>
          <t>软件”等</t>
        </r>
      </text>
    </comment>
    <comment ref="L5" authorId="0">
      <text>
        <r>
          <rPr>
            <b/>
            <sz val="9"/>
            <rFont val="宋体"/>
            <family val="3"/>
            <charset val="134"/>
          </rPr>
          <t>chenjie:</t>
        </r>
        <r>
          <rPr>
            <sz val="9"/>
            <rFont val="宋体"/>
            <family val="3"/>
            <charset val="134"/>
          </rPr>
          <t xml:space="preserve">
企业实际拥有但基准日未入帐的不应填入本表</t>
        </r>
      </text>
    </comment>
  </commentList>
</comments>
</file>

<file path=xl/comments33.xml><?xml version="1.0" encoding="utf-8"?>
<comments xmlns="http://schemas.openxmlformats.org/spreadsheetml/2006/main">
  <authors>
    <author>chenjie</author>
  </authors>
  <commentList>
    <comment ref="B5" authorId="0">
      <text>
        <r>
          <rPr>
            <b/>
            <sz val="9"/>
            <rFont val="宋体"/>
            <family val="3"/>
            <charset val="134"/>
          </rPr>
          <t>chenjie:</t>
        </r>
        <r>
          <rPr>
            <sz val="9"/>
            <rFont val="宋体"/>
            <family val="3"/>
            <charset val="134"/>
          </rPr>
          <t xml:space="preserve">
如：“</t>
        </r>
        <r>
          <rPr>
            <sz val="9"/>
            <rFont val="Times New Roman"/>
            <family val="1"/>
          </rPr>
          <t>××</t>
        </r>
        <r>
          <rPr>
            <sz val="9"/>
            <rFont val="宋体"/>
            <family val="3"/>
            <charset val="134"/>
          </rPr>
          <t>专利权”、“</t>
        </r>
        <r>
          <rPr>
            <sz val="9"/>
            <rFont val="Times New Roman"/>
            <family val="1"/>
          </rPr>
          <t>××</t>
        </r>
        <r>
          <rPr>
            <sz val="9"/>
            <rFont val="宋体"/>
            <family val="3"/>
            <charset val="134"/>
          </rPr>
          <t>软件”等</t>
        </r>
      </text>
    </comment>
    <comment ref="I5" authorId="0">
      <text>
        <r>
          <rPr>
            <b/>
            <sz val="9"/>
            <rFont val="宋体"/>
            <family val="3"/>
            <charset val="134"/>
          </rPr>
          <t>chenjie:</t>
        </r>
        <r>
          <rPr>
            <sz val="9"/>
            <rFont val="宋体"/>
            <family val="3"/>
            <charset val="134"/>
          </rPr>
          <t xml:space="preserve">
企业实际拥有但基准日未入帐的不应填入本表</t>
        </r>
      </text>
    </comment>
  </commentList>
</comments>
</file>

<file path=xl/comments34.xml><?xml version="1.0" encoding="utf-8"?>
<comments xmlns="http://schemas.openxmlformats.org/spreadsheetml/2006/main">
  <authors>
    <author>chenjie</author>
  </authors>
  <commentList>
    <comment ref="B5" authorId="0">
      <text>
        <r>
          <rPr>
            <b/>
            <sz val="9"/>
            <rFont val="宋体"/>
            <family val="3"/>
            <charset val="134"/>
          </rPr>
          <t>chenjie:</t>
        </r>
        <r>
          <rPr>
            <sz val="9"/>
            <rFont val="宋体"/>
            <family val="3"/>
            <charset val="134"/>
          </rPr>
          <t xml:space="preserve">
如：“</t>
        </r>
        <r>
          <rPr>
            <sz val="9"/>
            <rFont val="Times New Roman"/>
            <family val="1"/>
          </rPr>
          <t>××</t>
        </r>
        <r>
          <rPr>
            <sz val="9"/>
            <rFont val="宋体"/>
            <family val="3"/>
            <charset val="134"/>
          </rPr>
          <t>专利权”、“</t>
        </r>
        <r>
          <rPr>
            <sz val="9"/>
            <rFont val="Times New Roman"/>
            <family val="1"/>
          </rPr>
          <t>××</t>
        </r>
        <r>
          <rPr>
            <sz val="9"/>
            <rFont val="宋体"/>
            <family val="3"/>
            <charset val="134"/>
          </rPr>
          <t>软件”等</t>
        </r>
      </text>
    </comment>
    <comment ref="I5" authorId="0">
      <text>
        <r>
          <rPr>
            <b/>
            <sz val="9"/>
            <rFont val="宋体"/>
            <family val="3"/>
            <charset val="134"/>
          </rPr>
          <t>chenjie:</t>
        </r>
        <r>
          <rPr>
            <sz val="9"/>
            <rFont val="宋体"/>
            <family val="3"/>
            <charset val="134"/>
          </rPr>
          <t xml:space="preserve">
企业实际拥有但基准日未入帐的不应填入本表</t>
        </r>
      </text>
    </comment>
  </commentList>
</comments>
</file>

<file path=xl/comments35.xml><?xml version="1.0" encoding="utf-8"?>
<comments xmlns="http://schemas.openxmlformats.org/spreadsheetml/2006/main">
  <authors>
    <author>chenjie</author>
  </authors>
  <commentList>
    <comment ref="B5" authorId="0">
      <text>
        <r>
          <rPr>
            <b/>
            <sz val="9"/>
            <rFont val="宋体"/>
            <family val="3"/>
            <charset val="134"/>
          </rPr>
          <t>chenjie:</t>
        </r>
        <r>
          <rPr>
            <sz val="9"/>
            <rFont val="宋体"/>
            <family val="3"/>
            <charset val="134"/>
          </rPr>
          <t xml:space="preserve">
指摊销期在1年以上的各种费用。如“</t>
        </r>
        <r>
          <rPr>
            <sz val="9"/>
            <rFont val="Times New Roman"/>
            <family val="1"/>
          </rPr>
          <t>××</t>
        </r>
        <r>
          <rPr>
            <sz val="9"/>
            <rFont val="宋体"/>
            <family val="3"/>
            <charset val="134"/>
          </rPr>
          <t>租入资产改良款”、“</t>
        </r>
        <r>
          <rPr>
            <sz val="9"/>
            <rFont val="Times New Roman"/>
            <family val="1"/>
          </rPr>
          <t>××</t>
        </r>
        <r>
          <rPr>
            <sz val="9"/>
            <rFont val="宋体"/>
            <family val="3"/>
            <charset val="134"/>
          </rPr>
          <t>资产大修费用“等。若填表单位开办费在本科目核算，则除按要求填写本表外，应参照开办费清查评估明细表的要求在备注栏注明费用包括的计提内容和相应金额，或附专项说明亦可。</t>
        </r>
      </text>
    </comment>
    <comment ref="D5" authorId="0">
      <text>
        <r>
          <rPr>
            <b/>
            <sz val="9"/>
            <rFont val="宋体"/>
            <family val="3"/>
            <charset val="134"/>
          </rPr>
          <t>chenjie:</t>
        </r>
        <r>
          <rPr>
            <sz val="9"/>
            <rFont val="宋体"/>
            <family val="3"/>
            <charset val="134"/>
          </rPr>
          <t xml:space="preserve">
指开始摊销前的金额。</t>
        </r>
      </text>
    </comment>
  </commentList>
</comments>
</file>

<file path=xl/comments36.xml><?xml version="1.0" encoding="utf-8"?>
<comments xmlns="http://schemas.openxmlformats.org/spreadsheetml/2006/main">
  <authors>
    <author>chenjie</author>
  </authors>
  <commentList>
    <comment ref="I5" authorId="0">
      <text>
        <r>
          <rPr>
            <b/>
            <sz val="9"/>
            <rFont val="宋体"/>
            <family val="3"/>
            <charset val="134"/>
          </rPr>
          <t>chenjie:</t>
        </r>
        <r>
          <rPr>
            <sz val="9"/>
            <rFont val="宋体"/>
            <family val="3"/>
            <charset val="134"/>
          </rPr>
          <t xml:space="preserve">
金额较大的项目，在备注栏注明其内容或附说明该项资产的内容和价值构成的专项说明。</t>
        </r>
      </text>
    </comment>
  </commentList>
</comments>
</file>

<file path=xl/comments37.xml><?xml version="1.0" encoding="utf-8"?>
<comments xmlns="http://schemas.openxmlformats.org/spreadsheetml/2006/main">
  <authors>
    <author>chenjie</author>
  </authors>
  <commentList>
    <comment ref="B5" authorId="0">
      <text>
        <r>
          <rPr>
            <b/>
            <sz val="9"/>
            <rFont val="宋体"/>
            <family val="3"/>
            <charset val="134"/>
          </rPr>
          <t>chenjie:</t>
        </r>
        <r>
          <rPr>
            <sz val="9"/>
            <rFont val="宋体"/>
            <family val="3"/>
            <charset val="134"/>
          </rPr>
          <t xml:space="preserve">
填全称</t>
        </r>
      </text>
    </comment>
    <comment ref="C5" authorId="0">
      <text>
        <r>
          <rPr>
            <b/>
            <sz val="9"/>
            <rFont val="宋体"/>
            <family val="3"/>
            <charset val="134"/>
          </rPr>
          <t>chenjie:</t>
        </r>
        <r>
          <rPr>
            <sz val="9"/>
            <rFont val="宋体"/>
            <family val="3"/>
            <charset val="134"/>
          </rPr>
          <t xml:space="preserve">
指借款合同规定的借款启始日，填列到日</t>
        </r>
      </text>
    </comment>
    <comment ref="D5" authorId="0">
      <text>
        <r>
          <rPr>
            <b/>
            <sz val="9"/>
            <rFont val="宋体"/>
            <family val="3"/>
            <charset val="134"/>
          </rPr>
          <t>chenjie:</t>
        </r>
        <r>
          <rPr>
            <sz val="9"/>
            <rFont val="宋体"/>
            <family val="3"/>
            <charset val="134"/>
          </rPr>
          <t xml:space="preserve">
与借款合同规定到期日应一致</t>
        </r>
      </text>
    </comment>
    <comment ref="E5" authorId="0">
      <text>
        <r>
          <rPr>
            <b/>
            <sz val="9"/>
            <rFont val="宋体"/>
            <family val="3"/>
            <charset val="134"/>
          </rPr>
          <t>chenjie:</t>
        </r>
        <r>
          <rPr>
            <sz val="9"/>
            <rFont val="宋体"/>
            <family val="3"/>
            <charset val="134"/>
          </rPr>
          <t xml:space="preserve">
与借款合同规定利率应一致</t>
        </r>
      </text>
    </comment>
    <comment ref="L5" authorId="0">
      <text>
        <r>
          <rPr>
            <b/>
            <sz val="9"/>
            <rFont val="宋体"/>
            <family val="3"/>
            <charset val="134"/>
          </rPr>
          <t>chenjie:</t>
        </r>
        <r>
          <rPr>
            <sz val="9"/>
            <rFont val="宋体"/>
            <family val="3"/>
            <charset val="134"/>
          </rPr>
          <t xml:space="preserve">
标明（或附专项说明）借款的用途、担保条件（信用担保、资产抵押或质押等）、借款利息计提及支付情况（请准确说明利息计提、支付到哪一天）。</t>
        </r>
      </text>
    </comment>
  </commentList>
</comments>
</file>

<file path=xl/comments38.xml><?xml version="1.0" encoding="utf-8"?>
<comments xmlns="http://schemas.openxmlformats.org/spreadsheetml/2006/main">
  <authors>
    <author>chenjie</author>
  </authors>
  <commentList>
    <comment ref="B5" authorId="0">
      <text>
        <r>
          <rPr>
            <b/>
            <sz val="9"/>
            <rFont val="宋体"/>
            <family val="3"/>
            <charset val="134"/>
          </rPr>
          <t>chenjie:</t>
        </r>
        <r>
          <rPr>
            <sz val="9"/>
            <rFont val="宋体"/>
            <family val="3"/>
            <charset val="134"/>
          </rPr>
          <t xml:space="preserve">
债权单位名称应填列全称，不应以地名或不明确的简称或业务内容代替</t>
        </r>
      </text>
    </comment>
    <comment ref="C5" authorId="0">
      <text>
        <r>
          <rPr>
            <b/>
            <sz val="9"/>
            <rFont val="宋体"/>
            <family val="3"/>
            <charset val="134"/>
          </rPr>
          <t>chenjie:</t>
        </r>
        <r>
          <rPr>
            <sz val="9"/>
            <rFont val="宋体"/>
            <family val="3"/>
            <charset val="134"/>
          </rPr>
          <t xml:space="preserve">
填列最后一笔贷方发生额的日期；
日期填写形式(半角状态下)如：2002.6又如2001.11</t>
        </r>
      </text>
    </comment>
    <comment ref="D5" authorId="0">
      <text>
        <r>
          <rPr>
            <b/>
            <sz val="9"/>
            <rFont val="宋体"/>
            <family val="3"/>
            <charset val="134"/>
          </rPr>
          <t>chenjie:</t>
        </r>
        <r>
          <rPr>
            <sz val="9"/>
            <rFont val="宋体"/>
            <family val="3"/>
            <charset val="134"/>
          </rPr>
          <t xml:space="preserve">
如：“购油款”等</t>
        </r>
      </text>
    </comment>
    <comment ref="H5" authorId="0">
      <text>
        <r>
          <rPr>
            <b/>
            <sz val="9"/>
            <rFont val="宋体"/>
            <family val="3"/>
            <charset val="134"/>
          </rPr>
          <t>chenjie:</t>
        </r>
        <r>
          <rPr>
            <sz val="9"/>
            <rFont val="宋体"/>
            <family val="3"/>
            <charset val="134"/>
          </rPr>
          <t xml:space="preserve">
1）债权单位为关联方、总公司内部或本公司内部单位的，应在备注栏注明“关联方”、“总公司内部”“内部单位”；2） 涉诉款项应在备注中标明；3）评估基准日后已付款的项目，应注明日期。如“2002年7月4日付款”；4）其他填表单位认为应说明的事项</t>
        </r>
      </text>
    </comment>
  </commentList>
</comments>
</file>

<file path=xl/comments39.xml><?xml version="1.0" encoding="utf-8"?>
<comments xmlns="http://schemas.openxmlformats.org/spreadsheetml/2006/main">
  <authors>
    <author>chenjie</author>
  </authors>
  <commentList>
    <comment ref="B5" authorId="0">
      <text>
        <r>
          <rPr>
            <b/>
            <sz val="9"/>
            <rFont val="宋体"/>
            <family val="3"/>
            <charset val="134"/>
          </rPr>
          <t>chenjie:</t>
        </r>
        <r>
          <rPr>
            <sz val="9"/>
            <rFont val="宋体"/>
            <family val="3"/>
            <charset val="134"/>
          </rPr>
          <t xml:space="preserve">
债权单位名称应填列全称，不应以地名或不明确的简称或业务内容代替</t>
        </r>
      </text>
    </comment>
    <comment ref="C5" authorId="0">
      <text>
        <r>
          <rPr>
            <b/>
            <sz val="9"/>
            <rFont val="宋体"/>
            <family val="3"/>
            <charset val="134"/>
          </rPr>
          <t>chenjie:</t>
        </r>
        <r>
          <rPr>
            <sz val="9"/>
            <rFont val="宋体"/>
            <family val="3"/>
            <charset val="134"/>
          </rPr>
          <t xml:space="preserve">
填列票据的签发日期；
日期填写形式(半角状态下)如：2002.6又如2001.11</t>
        </r>
      </text>
    </comment>
    <comment ref="I5" authorId="0">
      <text>
        <r>
          <rPr>
            <b/>
            <sz val="9"/>
            <rFont val="宋体"/>
            <family val="3"/>
            <charset val="134"/>
          </rPr>
          <t>chenjie:</t>
        </r>
        <r>
          <rPr>
            <sz val="9"/>
            <rFont val="宋体"/>
            <family val="3"/>
            <charset val="134"/>
          </rPr>
          <t xml:space="preserve">
1）债权单位为关联方、总公司内部或本公司内部单位的，应在备注栏注明“关联方”、“总公司内部”“内部单位”；2） 涉诉款项应在备注中标明；3）评估基准日后已付款的项目，应注明日期。如“2002年7月4日付款”；4）已到期尚未支付的，需简要说明原因。</t>
        </r>
      </text>
    </comment>
  </commentList>
</comments>
</file>

<file path=xl/comments4.xml><?xml version="1.0" encoding="utf-8"?>
<comments xmlns="http://schemas.openxmlformats.org/spreadsheetml/2006/main">
  <authors>
    <author>chenjie</author>
    <author>seaman</author>
  </authors>
  <commentList>
    <comment ref="C5" authorId="0">
      <text>
        <r>
          <rPr>
            <b/>
            <sz val="9"/>
            <rFont val="宋体"/>
            <family val="3"/>
            <charset val="134"/>
          </rPr>
          <t>chenjie:</t>
        </r>
        <r>
          <rPr>
            <sz val="9"/>
            <rFont val="宋体"/>
            <family val="3"/>
            <charset val="134"/>
          </rPr>
          <t xml:space="preserve">
如“购＊＊设备款”、“购油款”等</t>
        </r>
      </text>
    </comment>
    <comment ref="D5" authorId="0">
      <text>
        <r>
          <rPr>
            <b/>
            <sz val="9"/>
            <rFont val="宋体"/>
            <family val="3"/>
            <charset val="134"/>
          </rPr>
          <t>chenjie:</t>
        </r>
        <r>
          <rPr>
            <sz val="9"/>
            <rFont val="宋体"/>
            <family val="3"/>
            <charset val="134"/>
          </rPr>
          <t xml:space="preserve">
填列最后一笔借方发生额的日期，
日期填写形式(半角状态下)如：2002.6又如2001.11</t>
        </r>
      </text>
    </comment>
    <comment ref="E5" authorId="1">
      <text>
        <r>
          <rPr>
            <sz val="9"/>
            <rFont val="Times New Roman"/>
            <family val="1"/>
          </rPr>
          <t>1</t>
        </r>
        <r>
          <rPr>
            <sz val="9"/>
            <rFont val="宋体"/>
            <family val="3"/>
            <charset val="134"/>
          </rPr>
          <t>年以内</t>
        </r>
        <r>
          <rPr>
            <sz val="9"/>
            <rFont val="Times New Roman"/>
            <family val="1"/>
          </rPr>
          <t xml:space="preserve">
1~2</t>
        </r>
        <r>
          <rPr>
            <sz val="9"/>
            <rFont val="宋体"/>
            <family val="3"/>
            <charset val="134"/>
          </rPr>
          <t>年</t>
        </r>
        <r>
          <rPr>
            <sz val="9"/>
            <rFont val="Times New Roman"/>
            <family val="1"/>
          </rPr>
          <t xml:space="preserve">
2~3</t>
        </r>
        <r>
          <rPr>
            <sz val="9"/>
            <rFont val="宋体"/>
            <family val="3"/>
            <charset val="134"/>
          </rPr>
          <t>年</t>
        </r>
        <r>
          <rPr>
            <sz val="9"/>
            <rFont val="Times New Roman"/>
            <family val="1"/>
          </rPr>
          <t xml:space="preserve">
3~4</t>
        </r>
        <r>
          <rPr>
            <sz val="9"/>
            <rFont val="宋体"/>
            <family val="3"/>
            <charset val="134"/>
          </rPr>
          <t>年</t>
        </r>
        <r>
          <rPr>
            <sz val="9"/>
            <rFont val="Times New Roman"/>
            <family val="1"/>
          </rPr>
          <t xml:space="preserve">
4~5</t>
        </r>
        <r>
          <rPr>
            <sz val="9"/>
            <rFont val="宋体"/>
            <family val="3"/>
            <charset val="134"/>
          </rPr>
          <t>年</t>
        </r>
        <r>
          <rPr>
            <sz val="9"/>
            <rFont val="Times New Roman"/>
            <family val="1"/>
          </rPr>
          <t xml:space="preserve">
5</t>
        </r>
        <r>
          <rPr>
            <sz val="9"/>
            <rFont val="宋体"/>
            <family val="3"/>
            <charset val="134"/>
          </rPr>
          <t>年以上</t>
        </r>
      </text>
    </comment>
    <comment ref="K5" authorId="0">
      <text>
        <r>
          <rPr>
            <b/>
            <sz val="9"/>
            <rFont val="宋体"/>
            <family val="3"/>
            <charset val="134"/>
          </rPr>
          <t>chenjie:</t>
        </r>
        <r>
          <rPr>
            <sz val="9"/>
            <rFont val="宋体"/>
            <family val="3"/>
            <charset val="134"/>
          </rPr>
          <t xml:space="preserve">
1）欠款单位为关联方、总公司内部或内部单位的，应在备注栏注明“关联方”、“总公司内部”“内部单位”；2） 涉诉款项应在备注中标明；3）评估基准日后已收到货物或收回款项的，应注明日期及金额，如“2002.7.4日收回2000元”或2002.7.8日到货验收；4）其他填表单位认为应说明的事项</t>
        </r>
      </text>
    </comment>
  </commentList>
</comments>
</file>

<file path=xl/comments40.xml><?xml version="1.0" encoding="utf-8"?>
<comments xmlns="http://schemas.openxmlformats.org/spreadsheetml/2006/main">
  <authors>
    <author>chenjie</author>
  </authors>
  <commentList>
    <comment ref="B5" authorId="0">
      <text>
        <r>
          <rPr>
            <b/>
            <sz val="9"/>
            <rFont val="宋体"/>
            <family val="3"/>
            <charset val="134"/>
          </rPr>
          <t>chenjie:</t>
        </r>
        <r>
          <rPr>
            <sz val="9"/>
            <rFont val="宋体"/>
            <family val="3"/>
            <charset val="134"/>
          </rPr>
          <t xml:space="preserve">
债权单位名称应填列全称，不应以地名或不明确的简称或业务内容代替</t>
        </r>
      </text>
    </comment>
    <comment ref="C5" authorId="0">
      <text>
        <r>
          <rPr>
            <b/>
            <sz val="9"/>
            <rFont val="宋体"/>
            <family val="3"/>
            <charset val="134"/>
          </rPr>
          <t>chenjie:</t>
        </r>
        <r>
          <rPr>
            <sz val="9"/>
            <rFont val="宋体"/>
            <family val="3"/>
            <charset val="134"/>
          </rPr>
          <t xml:space="preserve">
填列最后一笔贷方发生额的日期；
日期填写形式(半角状态下)如：2002.6又如2001.11</t>
        </r>
      </text>
    </comment>
    <comment ref="D5" authorId="0">
      <text>
        <r>
          <rPr>
            <b/>
            <sz val="9"/>
            <rFont val="宋体"/>
            <family val="3"/>
            <charset val="134"/>
          </rPr>
          <t>chenjie:</t>
        </r>
        <r>
          <rPr>
            <sz val="9"/>
            <rFont val="宋体"/>
            <family val="3"/>
            <charset val="134"/>
          </rPr>
          <t xml:space="preserve">
如：“购油款”等</t>
        </r>
      </text>
    </comment>
    <comment ref="H5" authorId="0">
      <text>
        <r>
          <rPr>
            <b/>
            <sz val="9"/>
            <rFont val="宋体"/>
            <family val="3"/>
            <charset val="134"/>
          </rPr>
          <t>chenjie:</t>
        </r>
        <r>
          <rPr>
            <sz val="9"/>
            <rFont val="宋体"/>
            <family val="3"/>
            <charset val="134"/>
          </rPr>
          <t xml:space="preserve">
1）债权单位为关联方、总公司内部或本公司内部单位的，应在备注栏注明“关联方”、“总公司内部”“内部单位”；2） 涉诉款项应在备注中标明；3）评估基准日后已付款的项目，应注明日期。如“2002年7月4日付款”；4）其他填表单位认为应说明的事项</t>
        </r>
      </text>
    </comment>
  </commentList>
</comments>
</file>

<file path=xl/comments41.xml><?xml version="1.0" encoding="utf-8"?>
<comments xmlns="http://schemas.openxmlformats.org/spreadsheetml/2006/main">
  <authors>
    <author>chenjie</author>
  </authors>
  <commentList>
    <comment ref="C5" authorId="0">
      <text>
        <r>
          <rPr>
            <b/>
            <sz val="9"/>
            <rFont val="宋体"/>
            <family val="3"/>
            <charset val="134"/>
          </rPr>
          <t>chenjie:</t>
        </r>
        <r>
          <rPr>
            <sz val="9"/>
            <rFont val="宋体"/>
            <family val="3"/>
            <charset val="134"/>
          </rPr>
          <t xml:space="preserve">
填列最后一笔贷方发生额的日期；
日期填写形式(半角状态下)如：2002.6又如2001.11</t>
        </r>
      </text>
    </comment>
    <comment ref="D5" authorId="0">
      <text>
        <r>
          <rPr>
            <b/>
            <sz val="9"/>
            <rFont val="宋体"/>
            <family val="3"/>
            <charset val="134"/>
          </rPr>
          <t>chenjie:</t>
        </r>
        <r>
          <rPr>
            <sz val="9"/>
            <rFont val="宋体"/>
            <family val="3"/>
            <charset val="134"/>
          </rPr>
          <t xml:space="preserve">
如：“售油款”等</t>
        </r>
      </text>
    </comment>
    <comment ref="H5" authorId="0">
      <text>
        <r>
          <rPr>
            <b/>
            <sz val="9"/>
            <rFont val="宋体"/>
            <family val="3"/>
            <charset val="134"/>
          </rPr>
          <t>chenjie:</t>
        </r>
        <r>
          <rPr>
            <sz val="9"/>
            <rFont val="宋体"/>
            <family val="3"/>
            <charset val="134"/>
          </rPr>
          <t xml:space="preserve">
1）债权单位为关联方、总公司内部或本公司内部单位的，应在备注栏注明“关联方”、“总公司内部”“内部单位”；2） 涉诉款项应在备注中标明；3）评估基准日后已付款的项目，应注明日期。如“2002年7月4日付款”；4）其他填表单位认为应说明的事项</t>
        </r>
      </text>
    </comment>
  </commentList>
</comments>
</file>

<file path=xl/comments42.xml><?xml version="1.0" encoding="utf-8"?>
<comments xmlns="http://schemas.openxmlformats.org/spreadsheetml/2006/main">
  <authors>
    <author>chenjie</author>
  </authors>
  <commentList>
    <comment ref="B5" authorId="0">
      <text>
        <r>
          <rPr>
            <b/>
            <sz val="9"/>
            <rFont val="宋体"/>
            <family val="3"/>
            <charset val="134"/>
          </rPr>
          <t>chenjie:</t>
        </r>
        <r>
          <rPr>
            <sz val="9"/>
            <rFont val="宋体"/>
            <family val="3"/>
            <charset val="134"/>
          </rPr>
          <t xml:space="preserve">
填写所计提的应付工资的具体组成内容，如“工资、住房补贴”等，根据填表单位财务部门的计提应付工资的方式和内容填写</t>
        </r>
      </text>
    </comment>
    <comment ref="C5" authorId="0">
      <text>
        <r>
          <rPr>
            <b/>
            <sz val="9"/>
            <rFont val="宋体"/>
            <family val="3"/>
            <charset val="134"/>
          </rPr>
          <t>chenjie:</t>
        </r>
        <r>
          <rPr>
            <sz val="9"/>
            <rFont val="宋体"/>
            <family val="3"/>
            <charset val="134"/>
          </rPr>
          <t xml:space="preserve">
填写贷方最后一笔发生额的日期</t>
        </r>
      </text>
    </comment>
    <comment ref="G5" authorId="0">
      <text>
        <r>
          <rPr>
            <b/>
            <sz val="9"/>
            <rFont val="宋体"/>
            <family val="3"/>
            <charset val="134"/>
          </rPr>
          <t>chenjie:</t>
        </r>
        <r>
          <rPr>
            <sz val="9"/>
            <rFont val="宋体"/>
            <family val="3"/>
            <charset val="134"/>
          </rPr>
          <t xml:space="preserve">
备注中应注明计提依据（如：工效挂钩批准额度</t>
        </r>
        <r>
          <rPr>
            <sz val="9"/>
            <rFont val="Times New Roman"/>
            <family val="1"/>
          </rPr>
          <t>×××</t>
        </r>
        <r>
          <rPr>
            <sz val="9"/>
            <rFont val="宋体"/>
            <family val="3"/>
            <charset val="134"/>
          </rPr>
          <t>万元／年）及基准日应付工资帐面余额的滚存期间。</t>
        </r>
      </text>
    </comment>
  </commentList>
</comments>
</file>

<file path=xl/comments43.xml><?xml version="1.0" encoding="utf-8"?>
<comments xmlns="http://schemas.openxmlformats.org/spreadsheetml/2006/main">
  <authors>
    <author>chenjie</author>
  </authors>
  <commentList>
    <comment ref="B5" authorId="0">
      <text>
        <r>
          <rPr>
            <b/>
            <sz val="9"/>
            <rFont val="宋体"/>
            <family val="3"/>
            <charset val="134"/>
          </rPr>
          <t>chenjie:</t>
        </r>
        <r>
          <rPr>
            <sz val="9"/>
            <rFont val="宋体"/>
            <family val="3"/>
            <charset val="134"/>
          </rPr>
          <t xml:space="preserve">
填表单位的专管税务机关，应填写全称</t>
        </r>
      </text>
    </comment>
    <comment ref="C5" authorId="0">
      <text>
        <r>
          <rPr>
            <b/>
            <sz val="9"/>
            <rFont val="宋体"/>
            <family val="3"/>
            <charset val="134"/>
          </rPr>
          <t>chenjie:</t>
        </r>
        <r>
          <rPr>
            <sz val="9"/>
            <rFont val="宋体"/>
            <family val="3"/>
            <charset val="134"/>
          </rPr>
          <t xml:space="preserve">
填写贷方最后一笔发生额的日期</t>
        </r>
      </text>
    </comment>
    <comment ref="D5" authorId="0">
      <text>
        <r>
          <rPr>
            <b/>
            <sz val="9"/>
            <rFont val="宋体"/>
            <family val="3"/>
            <charset val="134"/>
          </rPr>
          <t>chenjie:</t>
        </r>
        <r>
          <rPr>
            <sz val="9"/>
            <rFont val="宋体"/>
            <family val="3"/>
            <charset val="134"/>
          </rPr>
          <t xml:space="preserve">
指增值税、消费税、城建税、教育费附加等</t>
        </r>
      </text>
    </comment>
    <comment ref="H5" authorId="0">
      <text>
        <r>
          <rPr>
            <b/>
            <sz val="9"/>
            <rFont val="宋体"/>
            <family val="3"/>
            <charset val="134"/>
          </rPr>
          <t>chenjie:</t>
        </r>
        <r>
          <rPr>
            <sz val="9"/>
            <rFont val="宋体"/>
            <family val="3"/>
            <charset val="134"/>
          </rPr>
          <t xml:space="preserve">
备注中应注明税款所属期间。</t>
        </r>
      </text>
    </comment>
  </commentList>
</comments>
</file>

<file path=xl/comments44.xml><?xml version="1.0" encoding="utf-8"?>
<comments xmlns="http://schemas.openxmlformats.org/spreadsheetml/2006/main">
  <authors>
    <author>chenjie</author>
  </authors>
  <commentList>
    <comment ref="B5" authorId="0">
      <text>
        <r>
          <rPr>
            <b/>
            <sz val="9"/>
            <rFont val="宋体"/>
            <family val="3"/>
            <charset val="134"/>
          </rPr>
          <t>chenjie:</t>
        </r>
        <r>
          <rPr>
            <sz val="9"/>
            <rFont val="宋体"/>
            <family val="3"/>
            <charset val="134"/>
          </rPr>
          <t xml:space="preserve">
填全称</t>
        </r>
      </text>
    </comment>
    <comment ref="C5" authorId="0">
      <text>
        <r>
          <rPr>
            <b/>
            <sz val="9"/>
            <rFont val="宋体"/>
            <family val="3"/>
            <charset val="134"/>
          </rPr>
          <t>chenjie:</t>
        </r>
        <r>
          <rPr>
            <sz val="9"/>
            <rFont val="宋体"/>
            <family val="3"/>
            <charset val="134"/>
          </rPr>
          <t xml:space="preserve">
发生日期指利息结算日，填列到日。</t>
        </r>
      </text>
    </comment>
    <comment ref="E5" authorId="0">
      <text>
        <r>
          <rPr>
            <b/>
            <sz val="9"/>
            <rFont val="宋体"/>
            <family val="3"/>
            <charset val="134"/>
          </rPr>
          <t>chenjie:</t>
        </r>
        <r>
          <rPr>
            <sz val="9"/>
            <rFont val="宋体"/>
            <family val="3"/>
            <charset val="134"/>
          </rPr>
          <t xml:space="preserve">
填列到“日”，如“2001.6.1—2001.12.30”。</t>
        </r>
      </text>
    </comment>
  </commentList>
</comments>
</file>

<file path=xl/comments45.xml><?xml version="1.0" encoding="utf-8"?>
<comments xmlns="http://schemas.openxmlformats.org/spreadsheetml/2006/main">
  <authors>
    <author>chenjie</author>
  </authors>
  <commentList>
    <comment ref="H5" authorId="0">
      <text>
        <r>
          <rPr>
            <b/>
            <sz val="9"/>
            <rFont val="宋体"/>
            <family val="3"/>
            <charset val="134"/>
          </rPr>
          <t>chenjie:</t>
        </r>
        <r>
          <rPr>
            <sz val="9"/>
            <rFont val="宋体"/>
            <family val="3"/>
            <charset val="134"/>
          </rPr>
          <t xml:space="preserve">
对于长期未付的利润（股利），请在备注栏标明原因</t>
        </r>
      </text>
    </comment>
  </commentList>
</comments>
</file>

<file path=xl/comments46.xml><?xml version="1.0" encoding="utf-8"?>
<comments xmlns="http://schemas.openxmlformats.org/spreadsheetml/2006/main">
  <authors>
    <author>chenjie</author>
  </authors>
  <commentList>
    <comment ref="C5" authorId="0">
      <text>
        <r>
          <rPr>
            <b/>
            <sz val="9"/>
            <rFont val="宋体"/>
            <family val="3"/>
            <charset val="134"/>
          </rPr>
          <t>chenjie:</t>
        </r>
        <r>
          <rPr>
            <sz val="9"/>
            <rFont val="宋体"/>
            <family val="3"/>
            <charset val="134"/>
          </rPr>
          <t xml:space="preserve">
填列最后一笔贷方发生额的日期；
日期填写形式(半角状态下)如：2002.6又如2001.11</t>
        </r>
      </text>
    </comment>
    <comment ref="D5" authorId="0">
      <text>
        <r>
          <rPr>
            <b/>
            <sz val="9"/>
            <rFont val="宋体"/>
            <family val="3"/>
            <charset val="134"/>
          </rPr>
          <t>chenjie:</t>
        </r>
        <r>
          <rPr>
            <sz val="9"/>
            <rFont val="宋体"/>
            <family val="3"/>
            <charset val="134"/>
          </rPr>
          <t xml:space="preserve">
如：“往来款、职工教育经费、工会经费”等</t>
        </r>
      </text>
    </comment>
    <comment ref="H5" authorId="0">
      <text>
        <r>
          <rPr>
            <b/>
            <sz val="9"/>
            <rFont val="宋体"/>
            <family val="3"/>
            <charset val="134"/>
          </rPr>
          <t>chenjie:</t>
        </r>
        <r>
          <rPr>
            <sz val="9"/>
            <rFont val="宋体"/>
            <family val="3"/>
            <charset val="134"/>
          </rPr>
          <t xml:space="preserve">
1）债权单位为关联方、总公司内部或本公司内部单位的，应在备注栏注明“关联方”、“总公司内部”“内部单位”；2） 涉诉款项应在备注中标明；3）评估基准日后已付款的项目，应注明日期。如“2002年7月4日付款”；4）其他填表单位认为应说明的事项</t>
        </r>
      </text>
    </comment>
  </commentList>
</comments>
</file>

<file path=xl/comments47.xml><?xml version="1.0" encoding="utf-8"?>
<comments xmlns="http://schemas.openxmlformats.org/spreadsheetml/2006/main">
  <authors>
    <author>chenjie</author>
  </authors>
  <commentList>
    <comment ref="B5" authorId="0">
      <text>
        <r>
          <rPr>
            <b/>
            <sz val="9"/>
            <rFont val="宋体"/>
            <family val="3"/>
            <charset val="134"/>
          </rPr>
          <t>chenjie:</t>
        </r>
        <r>
          <rPr>
            <sz val="9"/>
            <rFont val="宋体"/>
            <family val="3"/>
            <charset val="134"/>
          </rPr>
          <t xml:space="preserve">
参见长期借款表</t>
        </r>
      </text>
    </comment>
  </commentList>
</comments>
</file>

<file path=xl/comments48.xml><?xml version="1.0" encoding="utf-8"?>
<comments xmlns="http://schemas.openxmlformats.org/spreadsheetml/2006/main">
  <authors>
    <author>chenjie</author>
  </authors>
  <commentList>
    <comment ref="B5" authorId="0">
      <text>
        <r>
          <rPr>
            <b/>
            <sz val="9"/>
            <rFont val="宋体"/>
            <family val="3"/>
            <charset val="134"/>
          </rPr>
          <t>chenjie:</t>
        </r>
        <r>
          <rPr>
            <sz val="9"/>
            <rFont val="宋体"/>
            <family val="3"/>
            <charset val="134"/>
          </rPr>
          <t xml:space="preserve">
填全称</t>
        </r>
      </text>
    </comment>
    <comment ref="C5" authorId="0">
      <text>
        <r>
          <rPr>
            <b/>
            <sz val="9"/>
            <rFont val="宋体"/>
            <family val="3"/>
            <charset val="134"/>
          </rPr>
          <t>chenjie:</t>
        </r>
        <r>
          <rPr>
            <sz val="9"/>
            <rFont val="宋体"/>
            <family val="3"/>
            <charset val="134"/>
          </rPr>
          <t xml:space="preserve">
指借款合同规定的借款启始日，填列到日</t>
        </r>
      </text>
    </comment>
    <comment ref="D5" authorId="0">
      <text>
        <r>
          <rPr>
            <b/>
            <sz val="9"/>
            <rFont val="宋体"/>
            <family val="3"/>
            <charset val="134"/>
          </rPr>
          <t>chenjie:</t>
        </r>
        <r>
          <rPr>
            <sz val="9"/>
            <rFont val="宋体"/>
            <family val="3"/>
            <charset val="134"/>
          </rPr>
          <t xml:space="preserve">
与借款合同规定到期日应一致</t>
        </r>
      </text>
    </comment>
    <comment ref="E5" authorId="0">
      <text>
        <r>
          <rPr>
            <b/>
            <sz val="9"/>
            <rFont val="宋体"/>
            <family val="3"/>
            <charset val="134"/>
          </rPr>
          <t>chenjie:</t>
        </r>
        <r>
          <rPr>
            <sz val="9"/>
            <rFont val="宋体"/>
            <family val="3"/>
            <charset val="134"/>
          </rPr>
          <t xml:space="preserve">
与借款合同规定利率应一致</t>
        </r>
      </text>
    </comment>
  </commentList>
</comments>
</file>

<file path=xl/comments49.xml><?xml version="1.0" encoding="utf-8"?>
<comments xmlns="http://schemas.openxmlformats.org/spreadsheetml/2006/main">
  <authors>
    <author>chenjie</author>
  </authors>
  <commentList>
    <comment ref="B6" authorId="0">
      <text>
        <r>
          <rPr>
            <b/>
            <sz val="9"/>
            <rFont val="宋体"/>
            <family val="3"/>
            <charset val="134"/>
          </rPr>
          <t>chenjie:</t>
        </r>
        <r>
          <rPr>
            <sz val="9"/>
            <rFont val="宋体"/>
            <family val="3"/>
            <charset val="134"/>
          </rPr>
          <t xml:space="preserve">
填列债权单位全称</t>
        </r>
      </text>
    </comment>
    <comment ref="C6" authorId="0">
      <text>
        <r>
          <rPr>
            <b/>
            <sz val="9"/>
            <rFont val="宋体"/>
            <family val="3"/>
            <charset val="134"/>
          </rPr>
          <t>chenjie:</t>
        </r>
        <r>
          <rPr>
            <sz val="9"/>
            <rFont val="宋体"/>
            <family val="3"/>
            <charset val="134"/>
          </rPr>
          <t xml:space="preserve">
按合同协议确定的开始计算应付款的日期，填列到日。</t>
        </r>
      </text>
    </comment>
    <comment ref="D6" authorId="0">
      <text>
        <r>
          <rPr>
            <b/>
            <sz val="9"/>
            <rFont val="宋体"/>
            <family val="3"/>
            <charset val="134"/>
          </rPr>
          <t>chenjie:</t>
        </r>
        <r>
          <rPr>
            <sz val="9"/>
            <rFont val="宋体"/>
            <family val="3"/>
            <charset val="134"/>
          </rPr>
          <t xml:space="preserve">
指应付款内容，如“引进</t>
        </r>
        <r>
          <rPr>
            <sz val="9"/>
            <rFont val="Times New Roman"/>
            <family val="1"/>
          </rPr>
          <t>××</t>
        </r>
        <r>
          <rPr>
            <sz val="9"/>
            <rFont val="宋体"/>
            <family val="3"/>
            <charset val="134"/>
          </rPr>
          <t>设备款或融资租赁</t>
        </r>
        <r>
          <rPr>
            <sz val="9"/>
            <rFont val="Times New Roman"/>
            <family val="1"/>
          </rPr>
          <t>××</t>
        </r>
        <r>
          <rPr>
            <sz val="9"/>
            <rFont val="宋体"/>
            <family val="3"/>
            <charset val="134"/>
          </rPr>
          <t>设备款”等；</t>
        </r>
      </text>
    </comment>
    <comment ref="J6" authorId="0">
      <text>
        <r>
          <rPr>
            <b/>
            <sz val="9"/>
            <rFont val="宋体"/>
            <family val="3"/>
            <charset val="134"/>
          </rPr>
          <t>chenjie:</t>
        </r>
        <r>
          <rPr>
            <sz val="9"/>
            <rFont val="宋体"/>
            <family val="3"/>
            <charset val="134"/>
          </rPr>
          <t xml:space="preserve">
请注明帐面初始额的构成。</t>
        </r>
      </text>
    </comment>
  </commentList>
</comments>
</file>

<file path=xl/comments5.xml><?xml version="1.0" encoding="utf-8"?>
<comments xmlns="http://schemas.openxmlformats.org/spreadsheetml/2006/main">
  <authors>
    <author>chenjie</author>
  </authors>
  <commentList>
    <comment ref="C5" authorId="0">
      <text>
        <r>
          <rPr>
            <b/>
            <sz val="9"/>
            <rFont val="宋体"/>
            <family val="3"/>
            <charset val="134"/>
          </rPr>
          <t>chenjie:</t>
        </r>
        <r>
          <rPr>
            <sz val="9"/>
            <rFont val="宋体"/>
            <family val="3"/>
            <charset val="134"/>
          </rPr>
          <t xml:space="preserve">
发生日期指利息结算日，填列到日。</t>
        </r>
      </text>
    </comment>
    <comment ref="E5" authorId="0">
      <text>
        <r>
          <rPr>
            <b/>
            <sz val="9"/>
            <rFont val="宋体"/>
            <family val="3"/>
            <charset val="134"/>
          </rPr>
          <t>chenjie:</t>
        </r>
        <r>
          <rPr>
            <sz val="9"/>
            <rFont val="宋体"/>
            <family val="3"/>
            <charset val="134"/>
          </rPr>
          <t xml:space="preserve">
填列到“日”，如“2001.6.1—2001.12.30”。</t>
        </r>
      </text>
    </comment>
  </commentList>
</comments>
</file>

<file path=xl/comments6.xml><?xml version="1.0" encoding="utf-8"?>
<comments xmlns="http://schemas.openxmlformats.org/spreadsheetml/2006/main">
  <authors>
    <author>chenjie</author>
  </authors>
  <commentList>
    <comment ref="C5" authorId="0">
      <text>
        <r>
          <rPr>
            <b/>
            <sz val="9"/>
            <rFont val="宋体"/>
            <family val="3"/>
            <charset val="134"/>
          </rPr>
          <t>chenjie:</t>
        </r>
        <r>
          <rPr>
            <sz val="9"/>
            <rFont val="宋体"/>
            <family val="3"/>
            <charset val="134"/>
          </rPr>
          <t xml:space="preserve">
指的是利润或股利分配时间</t>
        </r>
      </text>
    </comment>
    <comment ref="D5" authorId="0">
      <text>
        <r>
          <rPr>
            <b/>
            <sz val="9"/>
            <rFont val="宋体"/>
            <family val="3"/>
            <charset val="134"/>
          </rPr>
          <t>chenjie:</t>
        </r>
        <r>
          <rPr>
            <sz val="9"/>
            <rFont val="宋体"/>
            <family val="3"/>
            <charset val="134"/>
          </rPr>
          <t xml:space="preserve">
指股利发生的期间，如2002年应收2001年的股利，则该栏目填写“2001年”。</t>
        </r>
      </text>
    </comment>
    <comment ref="J5" authorId="0">
      <text>
        <r>
          <rPr>
            <b/>
            <sz val="9"/>
            <rFont val="宋体"/>
            <family val="3"/>
            <charset val="134"/>
          </rPr>
          <t>chenjie:</t>
        </r>
        <r>
          <rPr>
            <sz val="9"/>
            <rFont val="宋体"/>
            <family val="3"/>
            <charset val="134"/>
          </rPr>
          <t xml:space="preserve">
注明实际的股权比例</t>
        </r>
      </text>
    </comment>
  </commentList>
</comments>
</file>

<file path=xl/comments7.xml><?xml version="1.0" encoding="utf-8"?>
<comments xmlns="http://schemas.openxmlformats.org/spreadsheetml/2006/main">
  <authors>
    <author>chenjie</author>
  </authors>
  <commentList>
    <comment ref="P6" authorId="0">
      <text>
        <r>
          <rPr>
            <b/>
            <sz val="9"/>
            <rFont val="宋体"/>
            <family val="3"/>
            <charset val="134"/>
          </rPr>
          <t>chenjie:</t>
        </r>
        <r>
          <rPr>
            <sz val="9"/>
            <rFont val="宋体"/>
            <family val="3"/>
            <charset val="134"/>
          </rPr>
          <t xml:space="preserve">
(1)注1；(2)负数余额产生的原因。</t>
        </r>
      </text>
    </comment>
  </commentList>
</comments>
</file>

<file path=xl/comments8.xml><?xml version="1.0" encoding="utf-8"?>
<comments xmlns="http://schemas.openxmlformats.org/spreadsheetml/2006/main">
  <authors>
    <author>chenjie</author>
  </authors>
  <commentList>
    <comment ref="P6" authorId="0">
      <text>
        <r>
          <rPr>
            <b/>
            <sz val="9"/>
            <rFont val="宋体"/>
            <family val="3"/>
            <charset val="134"/>
          </rPr>
          <t>chenjie:</t>
        </r>
        <r>
          <rPr>
            <sz val="9"/>
            <rFont val="宋体"/>
            <family val="3"/>
            <charset val="134"/>
          </rPr>
          <t xml:space="preserve">
(1)注1；(2)负数余额产生的原因。</t>
        </r>
      </text>
    </comment>
  </commentList>
</comments>
</file>

<file path=xl/comments9.xml><?xml version="1.0" encoding="utf-8"?>
<comments xmlns="http://schemas.openxmlformats.org/spreadsheetml/2006/main">
  <authors>
    <author>chenjie</author>
  </authors>
  <commentList>
    <comment ref="T6" authorId="0">
      <text>
        <r>
          <rPr>
            <b/>
            <sz val="9"/>
            <rFont val="宋体"/>
            <family val="3"/>
            <charset val="134"/>
          </rPr>
          <t>chenjie:</t>
        </r>
        <r>
          <rPr>
            <sz val="9"/>
            <rFont val="宋体"/>
            <family val="3"/>
            <charset val="134"/>
          </rPr>
          <t xml:space="preserve">
(1)注1；(2)负数余额产生的原因。</t>
        </r>
      </text>
    </comment>
  </commentList>
</comments>
</file>

<file path=xl/sharedStrings.xml><?xml version="1.0" encoding="utf-8"?>
<sst xmlns="http://schemas.openxmlformats.org/spreadsheetml/2006/main" count="2073" uniqueCount="956">
  <si>
    <t>资产负债表</t>
  </si>
  <si>
    <t>单位：元</t>
  </si>
  <si>
    <t>期末数与申报表差异</t>
  </si>
  <si>
    <r>
      <rPr>
        <sz val="10"/>
        <color theme="1"/>
        <rFont val="宋体"/>
        <family val="3"/>
        <charset val="134"/>
      </rPr>
      <t>资</t>
    </r>
    <r>
      <rPr>
        <sz val="10"/>
        <color theme="1"/>
        <rFont val="Times New Roman"/>
        <family val="1"/>
      </rPr>
      <t xml:space="preserve">        </t>
    </r>
    <r>
      <rPr>
        <sz val="10"/>
        <color theme="1"/>
        <rFont val="宋体"/>
        <family val="3"/>
        <charset val="134"/>
      </rPr>
      <t>产</t>
    </r>
  </si>
  <si>
    <r>
      <rPr>
        <sz val="10"/>
        <color theme="1"/>
        <rFont val="宋体"/>
        <family val="3"/>
        <charset val="134"/>
      </rPr>
      <t>行次</t>
    </r>
  </si>
  <si>
    <t>期末余额</t>
  </si>
  <si>
    <t>期初余额</t>
  </si>
  <si>
    <r>
      <rPr>
        <sz val="10"/>
        <color theme="1"/>
        <rFont val="宋体"/>
        <family val="3"/>
        <charset val="134"/>
      </rPr>
      <t>负债和所有者权益</t>
    </r>
  </si>
  <si>
    <t>资产类</t>
  </si>
  <si>
    <t>负债类</t>
  </si>
  <si>
    <r>
      <rPr>
        <sz val="10"/>
        <color theme="1"/>
        <rFont val="宋体"/>
        <family val="3"/>
        <charset val="134"/>
      </rPr>
      <t>流动资产：</t>
    </r>
  </si>
  <si>
    <t xml:space="preserve">  </t>
  </si>
  <si>
    <r>
      <rPr>
        <sz val="10"/>
        <color theme="1"/>
        <rFont val="宋体"/>
        <family val="3"/>
        <charset val="134"/>
      </rPr>
      <t>流动负债：</t>
    </r>
    <r>
      <rPr>
        <sz val="10"/>
        <color theme="1"/>
        <rFont val="Times New Roman"/>
        <family val="1"/>
      </rPr>
      <t xml:space="preserve">              </t>
    </r>
  </si>
  <si>
    <r>
      <rPr>
        <sz val="10"/>
        <color theme="1"/>
        <rFont val="Times New Roman"/>
        <family val="1"/>
      </rPr>
      <t xml:space="preserve">    </t>
    </r>
    <r>
      <rPr>
        <sz val="10"/>
        <color theme="1"/>
        <rFont val="宋体"/>
        <family val="3"/>
        <charset val="134"/>
      </rPr>
      <t>货币资金</t>
    </r>
  </si>
  <si>
    <r>
      <rPr>
        <sz val="10"/>
        <color theme="1"/>
        <rFont val="Times New Roman"/>
        <family val="1"/>
      </rPr>
      <t xml:space="preserve">    </t>
    </r>
    <r>
      <rPr>
        <sz val="10"/>
        <color theme="1"/>
        <rFont val="宋体"/>
        <family val="3"/>
        <charset val="134"/>
      </rPr>
      <t>短期借款</t>
    </r>
  </si>
  <si>
    <r>
      <rPr>
        <sz val="10"/>
        <color theme="1"/>
        <rFont val="Times New Roman"/>
        <family val="1"/>
      </rPr>
      <t xml:space="preserve">    </t>
    </r>
    <r>
      <rPr>
        <sz val="10"/>
        <color theme="1"/>
        <rFont val="宋体"/>
        <family val="3"/>
        <charset val="134"/>
      </rPr>
      <t>交易性金融资产</t>
    </r>
  </si>
  <si>
    <r>
      <rPr>
        <sz val="10"/>
        <color theme="1"/>
        <rFont val="Times New Roman"/>
        <family val="1"/>
      </rPr>
      <t xml:space="preserve">    </t>
    </r>
    <r>
      <rPr>
        <sz val="10"/>
        <color theme="1"/>
        <rFont val="宋体"/>
        <family val="3"/>
        <charset val="134"/>
      </rPr>
      <t>交易性金融负债</t>
    </r>
  </si>
  <si>
    <r>
      <rPr>
        <sz val="10"/>
        <color theme="1"/>
        <rFont val="Times New Roman"/>
        <family val="1"/>
      </rPr>
      <t xml:space="preserve">    </t>
    </r>
    <r>
      <rPr>
        <sz val="10"/>
        <color theme="1"/>
        <rFont val="宋体"/>
        <family val="3"/>
        <charset val="134"/>
      </rPr>
      <t>应收票据</t>
    </r>
  </si>
  <si>
    <r>
      <rPr>
        <sz val="10"/>
        <color theme="1"/>
        <rFont val="Times New Roman"/>
        <family val="1"/>
      </rPr>
      <t xml:space="preserve">    </t>
    </r>
    <r>
      <rPr>
        <sz val="10"/>
        <color theme="1"/>
        <rFont val="宋体"/>
        <family val="3"/>
        <charset val="134"/>
      </rPr>
      <t>应付票据</t>
    </r>
    <r>
      <rPr>
        <sz val="10"/>
        <color theme="1"/>
        <rFont val="Times New Roman"/>
        <family val="1"/>
      </rPr>
      <t xml:space="preserve">              </t>
    </r>
  </si>
  <si>
    <r>
      <rPr>
        <sz val="10"/>
        <color theme="1"/>
        <rFont val="Times New Roman"/>
        <family val="1"/>
      </rPr>
      <t xml:space="preserve">    </t>
    </r>
    <r>
      <rPr>
        <sz val="10"/>
        <color theme="1"/>
        <rFont val="宋体"/>
        <family val="3"/>
        <charset val="134"/>
      </rPr>
      <t>应收账款</t>
    </r>
  </si>
  <si>
    <r>
      <rPr>
        <sz val="10"/>
        <color theme="1"/>
        <rFont val="Times New Roman"/>
        <family val="1"/>
      </rPr>
      <t xml:space="preserve">    </t>
    </r>
    <r>
      <rPr>
        <sz val="10"/>
        <color theme="1"/>
        <rFont val="宋体"/>
        <family val="3"/>
        <charset val="134"/>
      </rPr>
      <t>应付账款</t>
    </r>
    <r>
      <rPr>
        <sz val="10"/>
        <color theme="1"/>
        <rFont val="Times New Roman"/>
        <family val="1"/>
      </rPr>
      <t xml:space="preserve">              </t>
    </r>
  </si>
  <si>
    <r>
      <rPr>
        <sz val="10"/>
        <color theme="1"/>
        <rFont val="Times New Roman"/>
        <family val="1"/>
      </rPr>
      <t xml:space="preserve">    </t>
    </r>
    <r>
      <rPr>
        <sz val="10"/>
        <color theme="1"/>
        <rFont val="宋体"/>
        <family val="3"/>
        <charset val="134"/>
      </rPr>
      <t>预付款项</t>
    </r>
  </si>
  <si>
    <r>
      <rPr>
        <sz val="10"/>
        <color theme="1"/>
        <rFont val="Times New Roman"/>
        <family val="1"/>
      </rPr>
      <t xml:space="preserve">    </t>
    </r>
    <r>
      <rPr>
        <sz val="10"/>
        <color theme="1"/>
        <rFont val="宋体"/>
        <family val="3"/>
        <charset val="134"/>
      </rPr>
      <t>预收款项</t>
    </r>
    <r>
      <rPr>
        <sz val="10"/>
        <color theme="1"/>
        <rFont val="Times New Roman"/>
        <family val="1"/>
      </rPr>
      <t xml:space="preserve">         </t>
    </r>
  </si>
  <si>
    <t/>
  </si>
  <si>
    <r>
      <rPr>
        <sz val="10"/>
        <color theme="1"/>
        <rFont val="Times New Roman"/>
        <family val="1"/>
      </rPr>
      <t xml:space="preserve">    </t>
    </r>
    <r>
      <rPr>
        <sz val="10"/>
        <color theme="1"/>
        <rFont val="宋体"/>
        <family val="3"/>
        <charset val="134"/>
      </rPr>
      <t>应收利息</t>
    </r>
  </si>
  <si>
    <r>
      <rPr>
        <sz val="10"/>
        <color theme="1"/>
        <rFont val="Times New Roman"/>
        <family val="1"/>
      </rPr>
      <t xml:space="preserve">    </t>
    </r>
    <r>
      <rPr>
        <sz val="10"/>
        <color theme="1"/>
        <rFont val="宋体"/>
        <family val="3"/>
        <charset val="134"/>
      </rPr>
      <t>应付职工薪酬</t>
    </r>
    <r>
      <rPr>
        <sz val="10"/>
        <color theme="1"/>
        <rFont val="Times New Roman"/>
        <family val="1"/>
      </rPr>
      <t xml:space="preserve">             </t>
    </r>
  </si>
  <si>
    <r>
      <rPr>
        <sz val="10"/>
        <color theme="1"/>
        <rFont val="Times New Roman"/>
        <family val="1"/>
      </rPr>
      <t xml:space="preserve">    </t>
    </r>
    <r>
      <rPr>
        <sz val="10"/>
        <color theme="1"/>
        <rFont val="宋体"/>
        <family val="3"/>
        <charset val="134"/>
      </rPr>
      <t>应收股利</t>
    </r>
  </si>
  <si>
    <r>
      <rPr>
        <sz val="10"/>
        <color theme="1"/>
        <rFont val="Times New Roman"/>
        <family val="1"/>
      </rPr>
      <t xml:space="preserve">    </t>
    </r>
    <r>
      <rPr>
        <sz val="10"/>
        <color theme="1"/>
        <rFont val="宋体"/>
        <family val="3"/>
        <charset val="134"/>
      </rPr>
      <t>应交税费</t>
    </r>
    <r>
      <rPr>
        <sz val="10"/>
        <color theme="1"/>
        <rFont val="Times New Roman"/>
        <family val="1"/>
      </rPr>
      <t xml:space="preserve">           </t>
    </r>
  </si>
  <si>
    <r>
      <rPr>
        <sz val="10"/>
        <color theme="1"/>
        <rFont val="Times New Roman"/>
        <family val="1"/>
      </rPr>
      <t xml:space="preserve">    </t>
    </r>
    <r>
      <rPr>
        <sz val="10"/>
        <color theme="1"/>
        <rFont val="宋体"/>
        <family val="3"/>
        <charset val="134"/>
      </rPr>
      <t>其他应收款</t>
    </r>
  </si>
  <si>
    <r>
      <rPr>
        <sz val="10"/>
        <color theme="1"/>
        <rFont val="Times New Roman"/>
        <family val="1"/>
      </rPr>
      <t xml:space="preserve">    </t>
    </r>
    <r>
      <rPr>
        <sz val="10"/>
        <color theme="1"/>
        <rFont val="宋体"/>
        <family val="3"/>
        <charset val="134"/>
      </rPr>
      <t>应付利息</t>
    </r>
  </si>
  <si>
    <r>
      <rPr>
        <sz val="10"/>
        <color theme="1"/>
        <rFont val="Times New Roman"/>
        <family val="1"/>
      </rPr>
      <t xml:space="preserve">    </t>
    </r>
    <r>
      <rPr>
        <sz val="10"/>
        <color theme="1"/>
        <rFont val="宋体"/>
        <family val="3"/>
        <charset val="134"/>
      </rPr>
      <t>存货</t>
    </r>
  </si>
  <si>
    <r>
      <rPr>
        <sz val="10"/>
        <color theme="1"/>
        <rFont val="Times New Roman"/>
        <family val="1"/>
      </rPr>
      <t xml:space="preserve">    </t>
    </r>
    <r>
      <rPr>
        <sz val="10"/>
        <color theme="1"/>
        <rFont val="宋体"/>
        <family val="3"/>
        <charset val="134"/>
      </rPr>
      <t>应付股利</t>
    </r>
  </si>
  <si>
    <r>
      <rPr>
        <sz val="10"/>
        <color theme="1"/>
        <rFont val="Times New Roman"/>
        <family val="1"/>
      </rPr>
      <t xml:space="preserve">    </t>
    </r>
    <r>
      <rPr>
        <sz val="10"/>
        <color theme="1"/>
        <rFont val="宋体"/>
        <family val="3"/>
        <charset val="134"/>
      </rPr>
      <t>一年内到期的非流动资产</t>
    </r>
  </si>
  <si>
    <r>
      <rPr>
        <sz val="10"/>
        <color theme="1"/>
        <rFont val="Times New Roman"/>
        <family val="1"/>
      </rPr>
      <t xml:space="preserve">    </t>
    </r>
    <r>
      <rPr>
        <sz val="10"/>
        <color theme="1"/>
        <rFont val="宋体"/>
        <family val="3"/>
        <charset val="134"/>
      </rPr>
      <t>其他应付款</t>
    </r>
  </si>
  <si>
    <r>
      <rPr>
        <sz val="10"/>
        <color theme="1"/>
        <rFont val="Times New Roman"/>
        <family val="1"/>
      </rPr>
      <t xml:space="preserve">    </t>
    </r>
    <r>
      <rPr>
        <sz val="10"/>
        <color theme="1"/>
        <rFont val="宋体"/>
        <family val="3"/>
        <charset val="134"/>
      </rPr>
      <t>其他流动资产</t>
    </r>
  </si>
  <si>
    <r>
      <rPr>
        <sz val="10"/>
        <color theme="1"/>
        <rFont val="Times New Roman"/>
        <family val="1"/>
      </rPr>
      <t xml:space="preserve">    </t>
    </r>
    <r>
      <rPr>
        <sz val="10"/>
        <color theme="1"/>
        <rFont val="宋体"/>
        <family val="3"/>
        <charset val="134"/>
      </rPr>
      <t>一年内到期的非流动负债</t>
    </r>
  </si>
  <si>
    <r>
      <rPr>
        <sz val="10"/>
        <color theme="1"/>
        <rFont val="宋体"/>
        <family val="3"/>
        <charset val="134"/>
      </rPr>
      <t>流动资产合计</t>
    </r>
  </si>
  <si>
    <r>
      <rPr>
        <sz val="10"/>
        <color theme="1"/>
        <rFont val="Times New Roman"/>
        <family val="1"/>
      </rPr>
      <t xml:space="preserve">    </t>
    </r>
    <r>
      <rPr>
        <sz val="10"/>
        <color theme="1"/>
        <rFont val="宋体"/>
        <family val="3"/>
        <charset val="134"/>
      </rPr>
      <t>其他流动负债</t>
    </r>
  </si>
  <si>
    <r>
      <rPr>
        <sz val="10"/>
        <color theme="1"/>
        <rFont val="宋体"/>
        <family val="3"/>
        <charset val="134"/>
      </rPr>
      <t>非流动资产：</t>
    </r>
  </si>
  <si>
    <r>
      <rPr>
        <sz val="10"/>
        <color theme="1"/>
        <rFont val="宋体"/>
        <family val="3"/>
        <charset val="134"/>
      </rPr>
      <t>流动负债合计</t>
    </r>
  </si>
  <si>
    <r>
      <rPr>
        <sz val="10"/>
        <color theme="1"/>
        <rFont val="Times New Roman"/>
        <family val="1"/>
      </rPr>
      <t xml:space="preserve">    </t>
    </r>
    <r>
      <rPr>
        <sz val="10"/>
        <color theme="1"/>
        <rFont val="宋体"/>
        <family val="3"/>
        <charset val="134"/>
      </rPr>
      <t>可供出售金融资产</t>
    </r>
  </si>
  <si>
    <r>
      <rPr>
        <sz val="10"/>
        <color theme="1"/>
        <rFont val="宋体"/>
        <family val="3"/>
        <charset val="134"/>
      </rPr>
      <t>非流动负债：</t>
    </r>
  </si>
  <si>
    <r>
      <rPr>
        <sz val="10"/>
        <color theme="1"/>
        <rFont val="Times New Roman"/>
        <family val="1"/>
      </rPr>
      <t xml:space="preserve">    </t>
    </r>
    <r>
      <rPr>
        <sz val="10"/>
        <color theme="1"/>
        <rFont val="宋体"/>
        <family val="3"/>
        <charset val="134"/>
      </rPr>
      <t>持有至到期投资</t>
    </r>
  </si>
  <si>
    <r>
      <rPr>
        <sz val="10"/>
        <color theme="1"/>
        <rFont val="Times New Roman"/>
        <family val="1"/>
      </rPr>
      <t xml:space="preserve">    </t>
    </r>
    <r>
      <rPr>
        <sz val="10"/>
        <color theme="1"/>
        <rFont val="宋体"/>
        <family val="3"/>
        <charset val="134"/>
      </rPr>
      <t>长期借款</t>
    </r>
  </si>
  <si>
    <r>
      <rPr>
        <sz val="10"/>
        <color theme="1"/>
        <rFont val="Times New Roman"/>
        <family val="1"/>
      </rPr>
      <t xml:space="preserve">    </t>
    </r>
    <r>
      <rPr>
        <sz val="10"/>
        <color theme="1"/>
        <rFont val="宋体"/>
        <family val="3"/>
        <charset val="134"/>
      </rPr>
      <t>长期应收款</t>
    </r>
  </si>
  <si>
    <r>
      <rPr>
        <sz val="10"/>
        <color theme="1"/>
        <rFont val="Times New Roman"/>
        <family val="1"/>
      </rPr>
      <t xml:space="preserve">    </t>
    </r>
    <r>
      <rPr>
        <sz val="10"/>
        <color theme="1"/>
        <rFont val="宋体"/>
        <family val="3"/>
        <charset val="134"/>
      </rPr>
      <t>应付债券</t>
    </r>
    <r>
      <rPr>
        <sz val="10"/>
        <color theme="1"/>
        <rFont val="Times New Roman"/>
        <family val="1"/>
      </rPr>
      <t xml:space="preserve"> </t>
    </r>
  </si>
  <si>
    <r>
      <rPr>
        <sz val="10"/>
        <color theme="1"/>
        <rFont val="Times New Roman"/>
        <family val="1"/>
      </rPr>
      <t xml:space="preserve">    </t>
    </r>
    <r>
      <rPr>
        <sz val="10"/>
        <color theme="1"/>
        <rFont val="宋体"/>
        <family val="3"/>
        <charset val="134"/>
      </rPr>
      <t>长期股权投资</t>
    </r>
  </si>
  <si>
    <r>
      <rPr>
        <sz val="10"/>
        <color theme="1"/>
        <rFont val="Times New Roman"/>
        <family val="1"/>
      </rPr>
      <t xml:space="preserve">    </t>
    </r>
    <r>
      <rPr>
        <sz val="10"/>
        <color theme="1"/>
        <rFont val="宋体"/>
        <family val="3"/>
        <charset val="134"/>
      </rPr>
      <t>长期应付款</t>
    </r>
  </si>
  <si>
    <r>
      <rPr>
        <sz val="10"/>
        <color theme="1"/>
        <rFont val="Times New Roman"/>
        <family val="1"/>
      </rPr>
      <t xml:space="preserve">    </t>
    </r>
    <r>
      <rPr>
        <sz val="10"/>
        <color theme="1"/>
        <rFont val="宋体"/>
        <family val="3"/>
        <charset val="134"/>
      </rPr>
      <t>投资性房地产</t>
    </r>
  </si>
  <si>
    <r>
      <rPr>
        <sz val="10"/>
        <color theme="1"/>
        <rFont val="Times New Roman"/>
        <family val="1"/>
      </rPr>
      <t xml:space="preserve">    </t>
    </r>
    <r>
      <rPr>
        <sz val="10"/>
        <color theme="1"/>
        <rFont val="宋体"/>
        <family val="3"/>
        <charset val="134"/>
      </rPr>
      <t>专项应付款</t>
    </r>
  </si>
  <si>
    <r>
      <rPr>
        <sz val="10"/>
        <color theme="1"/>
        <rFont val="Times New Roman"/>
        <family val="1"/>
      </rPr>
      <t xml:space="preserve">    </t>
    </r>
    <r>
      <rPr>
        <sz val="10"/>
        <color theme="1"/>
        <rFont val="宋体"/>
        <family val="3"/>
        <charset val="134"/>
      </rPr>
      <t>固定资产</t>
    </r>
  </si>
  <si>
    <r>
      <rPr>
        <sz val="10"/>
        <color theme="1"/>
        <rFont val="Times New Roman"/>
        <family val="1"/>
      </rPr>
      <t xml:space="preserve">    </t>
    </r>
    <r>
      <rPr>
        <sz val="10"/>
        <color theme="1"/>
        <rFont val="宋体"/>
        <family val="3"/>
        <charset val="134"/>
      </rPr>
      <t>预计负债</t>
    </r>
  </si>
  <si>
    <r>
      <rPr>
        <sz val="10"/>
        <color theme="1"/>
        <rFont val="Times New Roman"/>
        <family val="1"/>
      </rPr>
      <t xml:space="preserve">    </t>
    </r>
    <r>
      <rPr>
        <sz val="10"/>
        <color theme="1"/>
        <rFont val="宋体"/>
        <family val="3"/>
        <charset val="134"/>
      </rPr>
      <t>减：累计折旧</t>
    </r>
  </si>
  <si>
    <r>
      <rPr>
        <sz val="10"/>
        <color theme="1"/>
        <rFont val="Times New Roman"/>
        <family val="1"/>
      </rPr>
      <t xml:space="preserve">    </t>
    </r>
    <r>
      <rPr>
        <sz val="10"/>
        <color theme="1"/>
        <rFont val="宋体"/>
        <family val="3"/>
        <charset val="134"/>
      </rPr>
      <t>递延所得税负债</t>
    </r>
  </si>
  <si>
    <r>
      <rPr>
        <sz val="10"/>
        <color theme="1"/>
        <rFont val="Times New Roman"/>
        <family val="1"/>
      </rPr>
      <t xml:space="preserve">    </t>
    </r>
    <r>
      <rPr>
        <sz val="10"/>
        <color theme="1"/>
        <rFont val="宋体"/>
        <family val="3"/>
        <charset val="134"/>
      </rPr>
      <t>固定资产净值</t>
    </r>
  </si>
  <si>
    <r>
      <rPr>
        <sz val="10"/>
        <color theme="1"/>
        <rFont val="Times New Roman"/>
        <family val="1"/>
      </rPr>
      <t xml:space="preserve">    </t>
    </r>
    <r>
      <rPr>
        <sz val="10"/>
        <color theme="1"/>
        <rFont val="宋体"/>
        <family val="3"/>
        <charset val="134"/>
      </rPr>
      <t>其他非流动负债</t>
    </r>
  </si>
  <si>
    <r>
      <rPr>
        <sz val="10"/>
        <color theme="1"/>
        <rFont val="Times New Roman"/>
        <family val="1"/>
      </rPr>
      <t xml:space="preserve">    </t>
    </r>
    <r>
      <rPr>
        <sz val="10"/>
        <color theme="1"/>
        <rFont val="宋体"/>
        <family val="3"/>
        <charset val="134"/>
      </rPr>
      <t>减：固定资产减值准备</t>
    </r>
  </si>
  <si>
    <r>
      <rPr>
        <sz val="10"/>
        <color theme="1"/>
        <rFont val="宋体"/>
        <family val="3"/>
        <charset val="134"/>
      </rPr>
      <t>非流动负债合计</t>
    </r>
  </si>
  <si>
    <r>
      <rPr>
        <sz val="10"/>
        <color theme="1"/>
        <rFont val="Times New Roman"/>
        <family val="1"/>
      </rPr>
      <t xml:space="preserve">    </t>
    </r>
    <r>
      <rPr>
        <sz val="10"/>
        <color theme="1"/>
        <rFont val="宋体"/>
        <family val="3"/>
        <charset val="134"/>
      </rPr>
      <t>固定资产净额</t>
    </r>
  </si>
  <si>
    <r>
      <rPr>
        <sz val="10"/>
        <color theme="1"/>
        <rFont val="宋体"/>
        <family val="3"/>
        <charset val="134"/>
      </rPr>
      <t>负</t>
    </r>
    <r>
      <rPr>
        <sz val="10"/>
        <color theme="1"/>
        <rFont val="Times New Roman"/>
        <family val="1"/>
      </rPr>
      <t xml:space="preserve"> </t>
    </r>
    <r>
      <rPr>
        <sz val="10"/>
        <color theme="1"/>
        <rFont val="宋体"/>
        <family val="3"/>
        <charset val="134"/>
      </rPr>
      <t>债</t>
    </r>
    <r>
      <rPr>
        <sz val="10"/>
        <color theme="1"/>
        <rFont val="Times New Roman"/>
        <family val="1"/>
      </rPr>
      <t xml:space="preserve"> </t>
    </r>
    <r>
      <rPr>
        <sz val="10"/>
        <color theme="1"/>
        <rFont val="宋体"/>
        <family val="3"/>
        <charset val="134"/>
      </rPr>
      <t>合</t>
    </r>
    <r>
      <rPr>
        <sz val="10"/>
        <color theme="1"/>
        <rFont val="Times New Roman"/>
        <family val="1"/>
      </rPr>
      <t xml:space="preserve"> </t>
    </r>
    <r>
      <rPr>
        <sz val="10"/>
        <color theme="1"/>
        <rFont val="宋体"/>
        <family val="3"/>
        <charset val="134"/>
      </rPr>
      <t>计</t>
    </r>
  </si>
  <si>
    <r>
      <rPr>
        <sz val="10"/>
        <color theme="1"/>
        <rFont val="Times New Roman"/>
        <family val="1"/>
      </rPr>
      <t xml:space="preserve">    </t>
    </r>
    <r>
      <rPr>
        <sz val="10"/>
        <color theme="1"/>
        <rFont val="宋体"/>
        <family val="3"/>
        <charset val="134"/>
      </rPr>
      <t>在建工程</t>
    </r>
  </si>
  <si>
    <r>
      <rPr>
        <sz val="10"/>
        <color theme="1"/>
        <rFont val="Times New Roman"/>
        <family val="1"/>
      </rPr>
      <t xml:space="preserve">    </t>
    </r>
    <r>
      <rPr>
        <sz val="10"/>
        <color theme="1"/>
        <rFont val="宋体"/>
        <family val="3"/>
        <charset val="134"/>
      </rPr>
      <t>工程物资</t>
    </r>
  </si>
  <si>
    <r>
      <rPr>
        <sz val="10"/>
        <color theme="1"/>
        <rFont val="Times New Roman"/>
        <family val="1"/>
      </rPr>
      <t xml:space="preserve">    </t>
    </r>
    <r>
      <rPr>
        <sz val="10"/>
        <color theme="1"/>
        <rFont val="宋体"/>
        <family val="3"/>
        <charset val="134"/>
      </rPr>
      <t>固定资产清理</t>
    </r>
  </si>
  <si>
    <r>
      <rPr>
        <sz val="10"/>
        <color theme="1"/>
        <rFont val="Times New Roman"/>
        <family val="1"/>
      </rPr>
      <t xml:space="preserve">    </t>
    </r>
    <r>
      <rPr>
        <sz val="10"/>
        <color theme="1"/>
        <rFont val="宋体"/>
        <family val="3"/>
        <charset val="134"/>
      </rPr>
      <t>生产性生物资产</t>
    </r>
  </si>
  <si>
    <r>
      <rPr>
        <sz val="10"/>
        <color theme="1"/>
        <rFont val="Times New Roman"/>
        <family val="1"/>
      </rPr>
      <t xml:space="preserve">    </t>
    </r>
    <r>
      <rPr>
        <sz val="10"/>
        <color theme="1"/>
        <rFont val="宋体"/>
        <family val="3"/>
        <charset val="134"/>
      </rPr>
      <t>油气资产</t>
    </r>
  </si>
  <si>
    <r>
      <rPr>
        <sz val="10"/>
        <color theme="1"/>
        <rFont val="宋体"/>
        <family val="3"/>
        <charset val="134"/>
      </rPr>
      <t>所有者权益：</t>
    </r>
  </si>
  <si>
    <r>
      <rPr>
        <sz val="10"/>
        <color theme="1"/>
        <rFont val="Times New Roman"/>
        <family val="1"/>
      </rPr>
      <t xml:space="preserve">    </t>
    </r>
    <r>
      <rPr>
        <sz val="10"/>
        <color theme="1"/>
        <rFont val="宋体"/>
        <family val="3"/>
        <charset val="134"/>
      </rPr>
      <t>无形资产</t>
    </r>
  </si>
  <si>
    <r>
      <rPr>
        <sz val="10"/>
        <color theme="1"/>
        <rFont val="Times New Roman"/>
        <family val="1"/>
      </rPr>
      <t xml:space="preserve">    </t>
    </r>
    <r>
      <rPr>
        <sz val="10"/>
        <color theme="1"/>
        <rFont val="宋体"/>
        <family val="3"/>
        <charset val="134"/>
      </rPr>
      <t>实收资本（或股本）</t>
    </r>
  </si>
  <si>
    <r>
      <rPr>
        <sz val="10"/>
        <color theme="1"/>
        <rFont val="Times New Roman"/>
        <family val="1"/>
      </rPr>
      <t xml:space="preserve">    </t>
    </r>
    <r>
      <rPr>
        <sz val="10"/>
        <color theme="1"/>
        <rFont val="宋体"/>
        <family val="3"/>
        <charset val="134"/>
      </rPr>
      <t>开发支出</t>
    </r>
  </si>
  <si>
    <r>
      <rPr>
        <sz val="10"/>
        <color theme="1"/>
        <rFont val="Times New Roman"/>
        <family val="1"/>
      </rPr>
      <t xml:space="preserve">    </t>
    </r>
    <r>
      <rPr>
        <sz val="10"/>
        <color theme="1"/>
        <rFont val="宋体"/>
        <family val="3"/>
        <charset val="134"/>
      </rPr>
      <t>资本公积</t>
    </r>
    <r>
      <rPr>
        <sz val="10"/>
        <color theme="1"/>
        <rFont val="Times New Roman"/>
        <family val="1"/>
      </rPr>
      <t xml:space="preserve"> </t>
    </r>
  </si>
  <si>
    <r>
      <rPr>
        <sz val="10"/>
        <color theme="1"/>
        <rFont val="Times New Roman"/>
        <family val="1"/>
      </rPr>
      <t xml:space="preserve">    </t>
    </r>
    <r>
      <rPr>
        <sz val="10"/>
        <color theme="1"/>
        <rFont val="宋体"/>
        <family val="3"/>
        <charset val="134"/>
      </rPr>
      <t>商誉</t>
    </r>
  </si>
  <si>
    <r>
      <rPr>
        <sz val="10"/>
        <color theme="1"/>
        <rFont val="Times New Roman"/>
        <family val="1"/>
      </rPr>
      <t xml:space="preserve">        </t>
    </r>
    <r>
      <rPr>
        <sz val="10"/>
        <color theme="1"/>
        <rFont val="宋体"/>
        <family val="3"/>
        <charset val="134"/>
      </rPr>
      <t>减：库存股</t>
    </r>
  </si>
  <si>
    <r>
      <rPr>
        <sz val="10"/>
        <color theme="1"/>
        <rFont val="Times New Roman"/>
        <family val="1"/>
      </rPr>
      <t xml:space="preserve">    </t>
    </r>
    <r>
      <rPr>
        <sz val="10"/>
        <color theme="1"/>
        <rFont val="宋体"/>
        <family val="3"/>
        <charset val="134"/>
      </rPr>
      <t>长摊待摊费用</t>
    </r>
  </si>
  <si>
    <r>
      <rPr>
        <sz val="10"/>
        <color theme="1"/>
        <rFont val="Times New Roman"/>
        <family val="1"/>
      </rPr>
      <t xml:space="preserve">    </t>
    </r>
    <r>
      <rPr>
        <sz val="10"/>
        <color theme="1"/>
        <rFont val="宋体"/>
        <family val="3"/>
        <charset val="134"/>
      </rPr>
      <t>盈余公积</t>
    </r>
  </si>
  <si>
    <r>
      <rPr>
        <sz val="10"/>
        <color theme="1"/>
        <rFont val="Times New Roman"/>
        <family val="1"/>
      </rPr>
      <t xml:space="preserve">    </t>
    </r>
    <r>
      <rPr>
        <sz val="10"/>
        <color theme="1"/>
        <rFont val="宋体"/>
        <family val="3"/>
        <charset val="134"/>
      </rPr>
      <t>递延所得税资产</t>
    </r>
  </si>
  <si>
    <r>
      <rPr>
        <sz val="10"/>
        <color theme="1"/>
        <rFont val="Times New Roman"/>
        <family val="1"/>
      </rPr>
      <t xml:space="preserve">    </t>
    </r>
    <r>
      <rPr>
        <sz val="10"/>
        <color theme="1"/>
        <rFont val="宋体"/>
        <family val="3"/>
        <charset val="134"/>
      </rPr>
      <t>未分配利润</t>
    </r>
  </si>
  <si>
    <r>
      <rPr>
        <sz val="10"/>
        <color theme="1"/>
        <rFont val="Times New Roman"/>
        <family val="1"/>
      </rPr>
      <t xml:space="preserve">    </t>
    </r>
    <r>
      <rPr>
        <sz val="10"/>
        <color theme="1"/>
        <rFont val="宋体"/>
        <family val="3"/>
        <charset val="134"/>
      </rPr>
      <t>其他非流动资产</t>
    </r>
  </si>
  <si>
    <r>
      <rPr>
        <sz val="10"/>
        <color theme="1"/>
        <rFont val="宋体"/>
        <family val="3"/>
        <charset val="134"/>
      </rPr>
      <t>所有者权益合计</t>
    </r>
  </si>
  <si>
    <r>
      <rPr>
        <sz val="10"/>
        <color theme="1"/>
        <rFont val="宋体"/>
        <family val="3"/>
        <charset val="134"/>
      </rPr>
      <t>非流动资产合计</t>
    </r>
  </si>
  <si>
    <r>
      <rPr>
        <sz val="10"/>
        <color theme="1"/>
        <rFont val="宋体"/>
        <family val="3"/>
        <charset val="134"/>
      </rPr>
      <t>资</t>
    </r>
    <r>
      <rPr>
        <sz val="10"/>
        <color theme="1"/>
        <rFont val="Times New Roman"/>
        <family val="1"/>
      </rPr>
      <t xml:space="preserve"> </t>
    </r>
    <r>
      <rPr>
        <sz val="10"/>
        <color theme="1"/>
        <rFont val="宋体"/>
        <family val="3"/>
        <charset val="134"/>
      </rPr>
      <t>产</t>
    </r>
    <r>
      <rPr>
        <sz val="10"/>
        <color theme="1"/>
        <rFont val="Times New Roman"/>
        <family val="1"/>
      </rPr>
      <t xml:space="preserve"> </t>
    </r>
    <r>
      <rPr>
        <sz val="10"/>
        <color theme="1"/>
        <rFont val="宋体"/>
        <family val="3"/>
        <charset val="134"/>
      </rPr>
      <t>总</t>
    </r>
    <r>
      <rPr>
        <sz val="10"/>
        <color theme="1"/>
        <rFont val="Times New Roman"/>
        <family val="1"/>
      </rPr>
      <t xml:space="preserve"> </t>
    </r>
    <r>
      <rPr>
        <sz val="10"/>
        <color theme="1"/>
        <rFont val="宋体"/>
        <family val="3"/>
        <charset val="134"/>
      </rPr>
      <t>计</t>
    </r>
  </si>
  <si>
    <r>
      <rPr>
        <sz val="10"/>
        <color theme="1"/>
        <rFont val="宋体"/>
        <family val="3"/>
        <charset val="134"/>
      </rPr>
      <t>负债和所有者权益总计</t>
    </r>
    <r>
      <rPr>
        <sz val="10"/>
        <color theme="1"/>
        <rFont val="Times New Roman"/>
        <family val="1"/>
      </rPr>
      <t xml:space="preserve"> </t>
    </r>
  </si>
  <si>
    <r>
      <rPr>
        <b/>
        <sz val="12"/>
        <color indexed="14"/>
        <rFont val="宋体"/>
        <family val="3"/>
        <charset val="134"/>
      </rPr>
      <t>为保证表格链接关系的正确，填表时</t>
    </r>
    <r>
      <rPr>
        <b/>
        <sz val="18"/>
        <color indexed="14"/>
        <rFont val="宋体"/>
        <family val="3"/>
        <charset val="134"/>
      </rPr>
      <t>请注意</t>
    </r>
    <r>
      <rPr>
        <b/>
        <sz val="12"/>
        <color indexed="14"/>
        <rFont val="宋体"/>
        <family val="3"/>
        <charset val="134"/>
      </rPr>
      <t>：</t>
    </r>
  </si>
  <si>
    <r>
      <rPr>
        <sz val="12"/>
        <rFont val="Times New Roman"/>
        <family val="1"/>
      </rPr>
      <t>1</t>
    </r>
    <r>
      <rPr>
        <sz val="12"/>
        <rFont val="宋体"/>
        <family val="3"/>
        <charset val="134"/>
      </rPr>
      <t>、各类汇总表，即</t>
    </r>
    <r>
      <rPr>
        <b/>
        <sz val="12"/>
        <color indexed="10"/>
        <rFont val="宋体"/>
        <family val="3"/>
        <charset val="134"/>
      </rPr>
      <t>标签为红底、表头为黄底</t>
    </r>
    <r>
      <rPr>
        <sz val="12"/>
        <rFont val="宋体"/>
        <family val="3"/>
        <charset val="134"/>
      </rPr>
      <t>的表格，请</t>
    </r>
    <r>
      <rPr>
        <b/>
        <sz val="12"/>
        <color indexed="10"/>
        <rFont val="宋体"/>
        <family val="3"/>
        <charset val="134"/>
      </rPr>
      <t>勿输入任何文字和数字</t>
    </r>
    <r>
      <rPr>
        <sz val="12"/>
        <rFont val="宋体"/>
        <family val="3"/>
        <charset val="134"/>
      </rPr>
      <t>；</t>
    </r>
  </si>
  <si>
    <r>
      <rPr>
        <sz val="12"/>
        <rFont val="Times New Roman"/>
        <family val="1"/>
      </rPr>
      <t>2</t>
    </r>
    <r>
      <rPr>
        <sz val="12"/>
        <rFont val="宋体"/>
        <family val="3"/>
        <charset val="134"/>
      </rPr>
      <t>、其余每张表格输入时，如果行数不够，请在合计行的上一行与表头的下一行之间插入，以免破坏该表格的合计功能或输入数据不能合计的情况发生。</t>
    </r>
  </si>
  <si>
    <r>
      <rPr>
        <sz val="12"/>
        <rFont val="Times New Roman"/>
        <family val="1"/>
      </rPr>
      <t>3</t>
    </r>
    <r>
      <rPr>
        <sz val="12"/>
        <rFont val="宋体"/>
        <family val="3"/>
        <charset val="134"/>
      </rPr>
      <t>、明细表中如有日期档，其格式应为</t>
    </r>
    <r>
      <rPr>
        <sz val="12"/>
        <rFont val="Times New Roman"/>
        <family val="1"/>
      </rPr>
      <t>“xxxx-xx”</t>
    </r>
    <r>
      <rPr>
        <sz val="12"/>
        <rFont val="宋体"/>
        <family val="3"/>
        <charset val="134"/>
      </rPr>
      <t>或</t>
    </r>
    <r>
      <rPr>
        <sz val="12"/>
        <rFont val="Times New Roman"/>
        <family val="1"/>
      </rPr>
      <t>“xxxx-xx-xx”</t>
    </r>
    <r>
      <rPr>
        <sz val="12"/>
        <rFont val="宋体"/>
        <family val="3"/>
        <charset val="134"/>
      </rPr>
      <t>；例：</t>
    </r>
    <r>
      <rPr>
        <sz val="12"/>
        <rFont val="Times New Roman"/>
        <family val="1"/>
      </rPr>
      <t>“2</t>
    </r>
    <r>
      <rPr>
        <sz val="12"/>
        <rFont val="Times New Roman"/>
        <family val="1"/>
      </rPr>
      <t>020</t>
    </r>
    <r>
      <rPr>
        <sz val="12"/>
        <rFont val="宋体"/>
        <family val="3"/>
        <charset val="134"/>
      </rPr>
      <t>年</t>
    </r>
    <r>
      <rPr>
        <sz val="12"/>
        <rFont val="Times New Roman"/>
        <family val="1"/>
      </rPr>
      <t>9</t>
    </r>
    <r>
      <rPr>
        <sz val="12"/>
        <rFont val="宋体"/>
        <family val="3"/>
        <charset val="134"/>
      </rPr>
      <t>月</t>
    </r>
    <r>
      <rPr>
        <sz val="12"/>
        <rFont val="Times New Roman"/>
        <family val="1"/>
      </rPr>
      <t>10</t>
    </r>
    <r>
      <rPr>
        <sz val="12"/>
        <rFont val="宋体"/>
        <family val="3"/>
        <charset val="134"/>
      </rPr>
      <t>日</t>
    </r>
    <r>
      <rPr>
        <sz val="12"/>
        <rFont val="Times New Roman"/>
        <family val="1"/>
      </rPr>
      <t>”</t>
    </r>
    <r>
      <rPr>
        <sz val="12"/>
        <rFont val="宋体"/>
        <family val="3"/>
        <charset val="134"/>
      </rPr>
      <t>直接输入</t>
    </r>
    <r>
      <rPr>
        <sz val="12"/>
        <rFont val="Times New Roman"/>
        <family val="1"/>
      </rPr>
      <t>“20</t>
    </r>
    <r>
      <rPr>
        <sz val="12"/>
        <rFont val="Times New Roman"/>
        <family val="1"/>
      </rPr>
      <t>20</t>
    </r>
    <r>
      <rPr>
        <sz val="12"/>
        <rFont val="Times New Roman"/>
        <family val="1"/>
      </rPr>
      <t>-9-10”</t>
    </r>
    <r>
      <rPr>
        <sz val="12"/>
        <rFont val="宋体"/>
        <family val="3"/>
        <charset val="134"/>
      </rPr>
      <t>即可。</t>
    </r>
  </si>
  <si>
    <r>
      <rPr>
        <sz val="12"/>
        <rFont val="Times New Roman"/>
        <family val="1"/>
      </rPr>
      <t>4</t>
    </r>
    <r>
      <rPr>
        <sz val="12"/>
        <rFont val="宋体"/>
        <family val="3"/>
        <charset val="134"/>
      </rPr>
      <t>、封面只需填写“被评估单位（或产权持有单位）”和“填表人”即可。</t>
    </r>
  </si>
  <si>
    <t>核心提示：不适用的工作表可以隐藏，但不可删除！</t>
  </si>
  <si>
    <t>如有疑问请与我公司项目组或我公司现场人员联系</t>
  </si>
  <si>
    <r>
      <rPr>
        <b/>
        <sz val="12"/>
        <rFont val="黑体"/>
        <family val="3"/>
        <charset val="134"/>
      </rPr>
      <t>公司电话：</t>
    </r>
    <r>
      <rPr>
        <b/>
        <sz val="12"/>
        <rFont val="Times New Roman"/>
        <family val="1"/>
      </rPr>
      <t>0812-3353123</t>
    </r>
    <r>
      <rPr>
        <b/>
        <sz val="12"/>
        <rFont val="黑体"/>
        <family val="3"/>
        <charset val="134"/>
      </rPr>
      <t>、</t>
    </r>
    <r>
      <rPr>
        <b/>
        <sz val="12"/>
        <rFont val="Times New Roman"/>
        <family val="1"/>
      </rPr>
      <t xml:space="preserve">3336766      </t>
    </r>
    <r>
      <rPr>
        <b/>
        <sz val="12"/>
        <rFont val="黑体"/>
        <family val="3"/>
        <charset val="134"/>
      </rPr>
      <t>传真：</t>
    </r>
    <r>
      <rPr>
        <b/>
        <sz val="12"/>
        <rFont val="Times New Roman"/>
        <family val="1"/>
      </rPr>
      <t>0812-3336720</t>
    </r>
  </si>
  <si>
    <r>
      <rPr>
        <b/>
        <sz val="12"/>
        <rFont val="黑体"/>
        <family val="3"/>
        <charset val="134"/>
      </rPr>
      <t>邮箱：</t>
    </r>
    <r>
      <rPr>
        <b/>
        <sz val="12"/>
        <rFont val="Times New Roman"/>
        <family val="1"/>
      </rPr>
      <t>ZLPZH@263.net</t>
    </r>
  </si>
  <si>
    <t>资产清查评估申报表</t>
  </si>
  <si>
    <t>正式报告明细表列名称</t>
  </si>
  <si>
    <t>企业填写以下内容</t>
  </si>
  <si>
    <t>被评估单位（或产权持有人）：</t>
  </si>
  <si>
    <t>账面价值</t>
  </si>
  <si>
    <t>评估基准日：</t>
  </si>
  <si>
    <t>年</t>
  </si>
  <si>
    <t>月</t>
  </si>
  <si>
    <t>日</t>
  </si>
  <si>
    <t>被评估单位（或产权持有单位）
填表人：</t>
  </si>
  <si>
    <t>填表日期：</t>
  </si>
  <si>
    <t>评估机构填写以下内容</t>
  </si>
  <si>
    <t>项目负责人：</t>
  </si>
  <si>
    <t>签字注册资产评估师：</t>
  </si>
  <si>
    <t>流动资产评估专业人员：</t>
  </si>
  <si>
    <t>房屋类评估专业人员：</t>
  </si>
  <si>
    <t>设备类评估专业人员：</t>
  </si>
  <si>
    <t>其他资产（存货）评估专业人员：</t>
  </si>
  <si>
    <t>土地评估专业人员：</t>
  </si>
  <si>
    <t>其他无形评估专业人员：</t>
  </si>
  <si>
    <t>负债评估专业人员：</t>
  </si>
  <si>
    <t>机构法定代表人</t>
  </si>
  <si>
    <t>四川中联资产评估有限公司</t>
  </si>
  <si>
    <t>邓晓川</t>
  </si>
  <si>
    <r>
      <rPr>
        <sz val="20"/>
        <rFont val="黑体"/>
        <family val="3"/>
        <charset val="134"/>
      </rPr>
      <t>资产清查评估结果汇总表</t>
    </r>
  </si>
  <si>
    <r>
      <rPr>
        <sz val="11"/>
        <rFont val="宋体"/>
        <family val="3"/>
        <charset val="134"/>
      </rPr>
      <t>表</t>
    </r>
    <r>
      <rPr>
        <sz val="11"/>
        <rFont val="Times New Roman"/>
        <family val="1"/>
      </rPr>
      <t>1</t>
    </r>
  </si>
  <si>
    <t>金额单位：人民币万元</t>
  </si>
  <si>
    <r>
      <rPr>
        <sz val="12"/>
        <color indexed="8"/>
        <rFont val="宋体"/>
        <family val="3"/>
        <charset val="134"/>
      </rPr>
      <t>项</t>
    </r>
    <r>
      <rPr>
        <sz val="12"/>
        <color indexed="8"/>
        <rFont val="Times New Roman"/>
        <family val="1"/>
      </rPr>
      <t xml:space="preserve">            </t>
    </r>
    <r>
      <rPr>
        <sz val="12"/>
        <color indexed="8"/>
        <rFont val="宋体"/>
        <family val="3"/>
        <charset val="134"/>
      </rPr>
      <t>目</t>
    </r>
  </si>
  <si>
    <t>评估价值</t>
  </si>
  <si>
    <t>增减值</t>
  </si>
  <si>
    <t>增值率％</t>
  </si>
  <si>
    <t>A</t>
  </si>
  <si>
    <t>B</t>
  </si>
  <si>
    <t>C</t>
  </si>
  <si>
    <t>D=C-B</t>
  </si>
  <si>
    <r>
      <rPr>
        <sz val="12"/>
        <rFont val="Times New Roman"/>
        <family val="1"/>
      </rPr>
      <t>E=D/C</t>
    </r>
    <r>
      <rPr>
        <sz val="12"/>
        <rFont val="Times New Roman"/>
        <family val="1"/>
      </rPr>
      <t>×100%</t>
    </r>
  </si>
  <si>
    <r>
      <rPr>
        <sz val="12"/>
        <rFont val="Times New Roman"/>
        <family val="1"/>
      </rPr>
      <t>流动资产</t>
    </r>
  </si>
  <si>
    <t>非流动资产</t>
  </si>
  <si>
    <t>其中：可供出售金融资产</t>
  </si>
  <si>
    <t>持有至到期投资</t>
  </si>
  <si>
    <t>长期应收款</t>
  </si>
  <si>
    <t>长期股权投资</t>
  </si>
  <si>
    <t>投资性房地产</t>
  </si>
  <si>
    <t>固定资产</t>
  </si>
  <si>
    <t>在建工程</t>
  </si>
  <si>
    <t>工程物资</t>
  </si>
  <si>
    <t>固定资产清理</t>
  </si>
  <si>
    <t>生产性生物资产</t>
  </si>
  <si>
    <t>油气资产</t>
  </si>
  <si>
    <t>无形资产</t>
  </si>
  <si>
    <t>开发支出</t>
  </si>
  <si>
    <t>商誉</t>
  </si>
  <si>
    <t>长期待摊费用</t>
  </si>
  <si>
    <t>递延所得税资产</t>
  </si>
  <si>
    <t>其他非流动资产</t>
  </si>
  <si>
    <t>资产总计</t>
  </si>
  <si>
    <t>流动负债</t>
  </si>
  <si>
    <t>非流动负债</t>
  </si>
  <si>
    <t>负债合计</t>
  </si>
  <si>
    <t>净资产（所有者权益）</t>
  </si>
  <si>
    <t>资产清查评估结果分类汇总表</t>
  </si>
  <si>
    <t>金额单位：人民币元</t>
  </si>
  <si>
    <t>序号</t>
  </si>
  <si>
    <t>科目名称</t>
  </si>
  <si>
    <r>
      <rPr>
        <sz val="10"/>
        <rFont val="宋体"/>
        <family val="3"/>
        <charset val="134"/>
      </rPr>
      <t>增值率</t>
    </r>
    <r>
      <rPr>
        <sz val="10"/>
        <rFont val="Times New Roman"/>
        <family val="1"/>
      </rPr>
      <t>%</t>
    </r>
  </si>
  <si>
    <t>一、流动资产合计</t>
  </si>
  <si>
    <t>货币资金</t>
  </si>
  <si>
    <t>交易性金融资产</t>
  </si>
  <si>
    <t>应收票据</t>
  </si>
  <si>
    <t>应收账款</t>
  </si>
  <si>
    <t>预付款项</t>
  </si>
  <si>
    <t>应收利息</t>
  </si>
  <si>
    <t>应收股利</t>
  </si>
  <si>
    <t>其他应收款</t>
  </si>
  <si>
    <t>存货</t>
  </si>
  <si>
    <t>一年内到期的非流动资产</t>
  </si>
  <si>
    <t>其他流动资产</t>
  </si>
  <si>
    <t>二、非流动资产合计</t>
  </si>
  <si>
    <t>可供出售金融资产</t>
  </si>
  <si>
    <t>三、资产总计</t>
  </si>
  <si>
    <t>四、流动负债合计</t>
  </si>
  <si>
    <t>短期借款</t>
  </si>
  <si>
    <t>交易性金融负债</t>
  </si>
  <si>
    <t>应付票据</t>
  </si>
  <si>
    <t>应付账款</t>
  </si>
  <si>
    <t>预收款项</t>
  </si>
  <si>
    <t>应付职工薪酬</t>
  </si>
  <si>
    <t>应交税费</t>
  </si>
  <si>
    <t>应付利息</t>
  </si>
  <si>
    <t>应付股利</t>
  </si>
  <si>
    <t>其他应付款</t>
  </si>
  <si>
    <t>一年内到期的非流动负债</t>
  </si>
  <si>
    <t>其他流动负债</t>
  </si>
  <si>
    <t>五、非流动负债合计</t>
  </si>
  <si>
    <t>长期借款</t>
  </si>
  <si>
    <t>应付债券</t>
  </si>
  <si>
    <t>长期应付款</t>
  </si>
  <si>
    <t>专项应付款</t>
  </si>
  <si>
    <t>预计负债</t>
  </si>
  <si>
    <t>递延所得税负债</t>
  </si>
  <si>
    <t>其他非流动负债</t>
  </si>
  <si>
    <t>六、负债总计</t>
  </si>
  <si>
    <t>七、净资产（所有者权益）</t>
  </si>
  <si>
    <t>流动资产清查评估汇总表</t>
  </si>
  <si>
    <t>编号</t>
  </si>
  <si>
    <r>
      <rPr>
        <sz val="10"/>
        <color indexed="8"/>
        <rFont val="Times New Roman"/>
        <family val="1"/>
      </rPr>
      <t>增值率</t>
    </r>
    <r>
      <rPr>
        <sz val="10"/>
        <rFont val="Times New Roman"/>
        <family val="1"/>
      </rPr>
      <t>%</t>
    </r>
  </si>
  <si>
    <t>3-1</t>
  </si>
  <si>
    <r>
      <rPr>
        <sz val="10"/>
        <rFont val="宋体"/>
        <family val="3"/>
        <charset val="134"/>
      </rPr>
      <t>货币资金</t>
    </r>
  </si>
  <si>
    <t>3-2</t>
  </si>
  <si>
    <t>3-3</t>
  </si>
  <si>
    <t>3-4</t>
  </si>
  <si>
    <t>3-5</t>
  </si>
  <si>
    <t>预付账款</t>
  </si>
  <si>
    <t>3-6</t>
  </si>
  <si>
    <t>3-7</t>
  </si>
  <si>
    <t>3-8</t>
  </si>
  <si>
    <t>3-9</t>
  </si>
  <si>
    <t>3-10</t>
  </si>
  <si>
    <t>3-11</t>
  </si>
  <si>
    <t>流动资产合计</t>
  </si>
  <si>
    <t>货币资金清查评估汇总表</t>
  </si>
  <si>
    <r>
      <rPr>
        <sz val="10"/>
        <rFont val="Times New Roman"/>
        <family val="1"/>
      </rPr>
      <t>增值率</t>
    </r>
    <r>
      <rPr>
        <sz val="10"/>
        <rFont val="Times New Roman"/>
        <family val="1"/>
      </rPr>
      <t>%</t>
    </r>
  </si>
  <si>
    <t>备注</t>
  </si>
  <si>
    <t>3-1-1</t>
  </si>
  <si>
    <t>现金</t>
  </si>
  <si>
    <t>3-1-2</t>
  </si>
  <si>
    <t>银行存款</t>
  </si>
  <si>
    <t>3-1-3</t>
  </si>
  <si>
    <t>其他货币资金</t>
  </si>
  <si>
    <t>合     计</t>
  </si>
  <si>
    <t>货币资金—现金清查评估明细表</t>
  </si>
  <si>
    <r>
      <rPr>
        <sz val="10"/>
        <rFont val="宋体"/>
        <family val="3"/>
        <charset val="134"/>
      </rPr>
      <t>存放部门（单位</t>
    </r>
    <r>
      <rPr>
        <sz val="10"/>
        <rFont val="Times New Roman"/>
        <family val="1"/>
      </rPr>
      <t>)</t>
    </r>
  </si>
  <si>
    <t>币种</t>
  </si>
  <si>
    <t>外币账面金额</t>
  </si>
  <si>
    <t>评估基准日汇率</t>
  </si>
  <si>
    <t xml:space="preserve">  本埠现金</t>
  </si>
  <si>
    <t>人民币</t>
  </si>
  <si>
    <r>
      <rPr>
        <sz val="10"/>
        <rFont val="宋体"/>
        <family val="3"/>
        <charset val="134"/>
      </rPr>
      <t>合</t>
    </r>
    <r>
      <rPr>
        <sz val="10"/>
        <rFont val="Times New Roman"/>
        <family val="1"/>
      </rPr>
      <t xml:space="preserve">         </t>
    </r>
    <r>
      <rPr>
        <sz val="10"/>
        <rFont val="宋体"/>
        <family val="3"/>
        <charset val="134"/>
      </rPr>
      <t>计</t>
    </r>
  </si>
  <si>
    <t>江佳芮</t>
  </si>
  <si>
    <t>货币资金—银行存款清查评估明细表</t>
  </si>
  <si>
    <t>开户银行</t>
  </si>
  <si>
    <t>账号</t>
  </si>
  <si>
    <t xml:space="preserve">  农商行仁支88040120001668381</t>
  </si>
  <si>
    <t>88040120001668381</t>
  </si>
  <si>
    <r>
      <rPr>
        <sz val="10"/>
        <rFont val="Times New Roman"/>
        <family val="1"/>
      </rPr>
      <t xml:space="preserve">  </t>
    </r>
    <r>
      <rPr>
        <sz val="10"/>
        <rFont val="宋体"/>
        <family val="3"/>
        <charset val="134"/>
      </rPr>
      <t>交行仁和支行</t>
    </r>
    <r>
      <rPr>
        <sz val="10"/>
        <rFont val="Times New Roman"/>
        <family val="1"/>
      </rPr>
      <t>514004014018010014979</t>
    </r>
  </si>
  <si>
    <t>514004014018010014979</t>
  </si>
  <si>
    <r>
      <rPr>
        <sz val="10"/>
        <rFont val="Times New Roman"/>
        <family val="1"/>
      </rPr>
      <t xml:space="preserve">  </t>
    </r>
    <r>
      <rPr>
        <sz val="10"/>
        <rFont val="宋体"/>
        <family val="3"/>
        <charset val="134"/>
      </rPr>
      <t>交行仁和支行保证金户</t>
    </r>
    <r>
      <rPr>
        <sz val="10"/>
        <rFont val="Times New Roman"/>
        <family val="1"/>
      </rPr>
      <t>514004014708110000741</t>
    </r>
  </si>
  <si>
    <t>514004014708110000741</t>
  </si>
  <si>
    <t xml:space="preserve">  工行炳支保证金户5366</t>
  </si>
  <si>
    <t>2302328141000005366</t>
  </si>
  <si>
    <t xml:space="preserve">  中行仁和支行5966</t>
  </si>
  <si>
    <t>125272795966</t>
  </si>
  <si>
    <t xml:space="preserve">  建行仁支保证金2449</t>
  </si>
  <si>
    <t>51001627836051502449</t>
  </si>
  <si>
    <t xml:space="preserve">  中行仁支保证金0692</t>
  </si>
  <si>
    <t>123922800692</t>
  </si>
  <si>
    <t xml:space="preserve">  商行仁支9034</t>
  </si>
  <si>
    <t>77220100012559034</t>
  </si>
  <si>
    <r>
      <rPr>
        <sz val="10"/>
        <rFont val="宋体"/>
        <family val="3"/>
        <charset val="134"/>
      </rPr>
      <t>合</t>
    </r>
    <r>
      <rPr>
        <sz val="10"/>
        <rFont val="Times New Roman"/>
        <family val="1"/>
      </rPr>
      <t xml:space="preserve">             </t>
    </r>
    <r>
      <rPr>
        <sz val="10"/>
        <rFont val="宋体"/>
        <family val="3"/>
        <charset val="134"/>
      </rPr>
      <t>计</t>
    </r>
  </si>
  <si>
    <t>货币资金—其他货币资金清查评估明细表</t>
  </si>
  <si>
    <t>名称及内容</t>
  </si>
  <si>
    <t>用途</t>
  </si>
  <si>
    <t>交易性金融资产清查评估汇总表</t>
  </si>
  <si>
    <t>增值率%</t>
  </si>
  <si>
    <t>3-2-1</t>
  </si>
  <si>
    <t>交易性金融资产-股票投资</t>
  </si>
  <si>
    <t>3-2-2</t>
  </si>
  <si>
    <t>交易性金融资产-债券投资</t>
  </si>
  <si>
    <t>3-2-3</t>
  </si>
  <si>
    <t>交易性金融资产-基金投资</t>
  </si>
  <si>
    <t>合      计</t>
  </si>
  <si>
    <t>交易性金融资产—股票投资清查评估明细表</t>
  </si>
  <si>
    <t>被投资单位名称</t>
  </si>
  <si>
    <t>股票名称</t>
  </si>
  <si>
    <t>投资日期</t>
  </si>
  <si>
    <t>持股数量</t>
  </si>
  <si>
    <t>成  本</t>
  </si>
  <si>
    <r>
      <rPr>
        <sz val="10"/>
        <rFont val="宋体"/>
        <family val="3"/>
        <charset val="134"/>
      </rPr>
      <t>基准日收盘价元</t>
    </r>
    <r>
      <rPr>
        <sz val="10"/>
        <rFont val="Times New Roman"/>
        <family val="1"/>
      </rPr>
      <t>/</t>
    </r>
    <r>
      <rPr>
        <sz val="10"/>
        <rFont val="宋体"/>
        <family val="3"/>
        <charset val="134"/>
      </rPr>
      <t>股</t>
    </r>
  </si>
  <si>
    <r>
      <rPr>
        <sz val="10"/>
        <rFont val="宋体"/>
        <family val="3"/>
        <charset val="134"/>
      </rPr>
      <t>合</t>
    </r>
    <r>
      <rPr>
        <sz val="10"/>
        <rFont val="Times New Roman"/>
        <family val="1"/>
      </rPr>
      <t xml:space="preserve">          </t>
    </r>
    <r>
      <rPr>
        <sz val="10"/>
        <rFont val="宋体"/>
        <family val="3"/>
        <charset val="134"/>
      </rPr>
      <t>计</t>
    </r>
  </si>
  <si>
    <t>交易性金融资产—债券投资清查评估明细表</t>
  </si>
  <si>
    <t>债券名称</t>
  </si>
  <si>
    <t>发行日期</t>
  </si>
  <si>
    <r>
      <rPr>
        <sz val="10"/>
        <rFont val="宋体"/>
        <family val="3"/>
        <charset val="134"/>
      </rPr>
      <t>票面利率</t>
    </r>
    <r>
      <rPr>
        <sz val="10"/>
        <rFont val="Times New Roman"/>
        <family val="1"/>
      </rPr>
      <t>%</t>
    </r>
  </si>
  <si>
    <t>成本</t>
  </si>
  <si>
    <t>交易性金融资产—基金投资清查评估明细表</t>
  </si>
  <si>
    <t>基金发行单位</t>
  </si>
  <si>
    <t>基金名称</t>
  </si>
  <si>
    <t>基金类型</t>
  </si>
  <si>
    <r>
      <rPr>
        <sz val="10"/>
        <rFont val="宋体"/>
        <family val="3"/>
        <charset val="134"/>
      </rPr>
      <t>基准日净值</t>
    </r>
    <r>
      <rPr>
        <sz val="10"/>
        <rFont val="Times New Roman"/>
        <family val="1"/>
      </rPr>
      <t>/</t>
    </r>
    <r>
      <rPr>
        <sz val="10"/>
        <rFont val="宋体"/>
        <family val="3"/>
        <charset val="134"/>
      </rPr>
      <t>份</t>
    </r>
  </si>
  <si>
    <t>应收票据清查评估明细表</t>
  </si>
  <si>
    <r>
      <rPr>
        <sz val="10"/>
        <rFont val="宋体"/>
        <family val="3"/>
        <charset val="134"/>
      </rPr>
      <t>户名（结算对象</t>
    </r>
    <r>
      <rPr>
        <sz val="10"/>
        <rFont val="Times New Roman"/>
        <family val="1"/>
      </rPr>
      <t>)</t>
    </r>
  </si>
  <si>
    <t>出票日期</t>
  </si>
  <si>
    <t>到期日期</t>
  </si>
  <si>
    <r>
      <rPr>
        <sz val="10"/>
        <rFont val="宋体"/>
        <family val="3"/>
        <charset val="134"/>
      </rPr>
      <t>合</t>
    </r>
    <r>
      <rPr>
        <sz val="10"/>
        <rFont val="Times New Roman"/>
        <family val="1"/>
      </rPr>
      <t xml:space="preserve">            </t>
    </r>
    <r>
      <rPr>
        <sz val="10"/>
        <rFont val="宋体"/>
        <family val="3"/>
        <charset val="134"/>
      </rPr>
      <t>计</t>
    </r>
  </si>
  <si>
    <t>减：应收票据坏账准备</t>
  </si>
  <si>
    <t>应收账款清查评估明细表</t>
  </si>
  <si>
    <r>
      <rPr>
        <sz val="10"/>
        <rFont val="宋体"/>
        <family val="3"/>
        <charset val="134"/>
      </rPr>
      <t>欠款单位名称（结算对象</t>
    </r>
    <r>
      <rPr>
        <sz val="10"/>
        <rFont val="Times New Roman"/>
        <family val="1"/>
      </rPr>
      <t>)</t>
    </r>
  </si>
  <si>
    <t>业务内容</t>
  </si>
  <si>
    <t>发生日期</t>
  </si>
  <si>
    <t>账龄</t>
  </si>
  <si>
    <t>减：应收账款坏账准备</t>
  </si>
  <si>
    <t>预付账款清查评估明细表</t>
  </si>
  <si>
    <r>
      <rPr>
        <sz val="10"/>
        <rFont val="宋体"/>
        <family val="3"/>
        <charset val="134"/>
      </rPr>
      <t>收款单位名称（结算对象</t>
    </r>
    <r>
      <rPr>
        <sz val="10"/>
        <rFont val="Times New Roman"/>
        <family val="1"/>
      </rPr>
      <t>)</t>
    </r>
  </si>
  <si>
    <t>四川金海建设有限公司</t>
  </si>
  <si>
    <t>工程款</t>
  </si>
  <si>
    <r>
      <rPr>
        <sz val="10"/>
        <rFont val="Times New Roman"/>
        <family val="1"/>
      </rPr>
      <t>5</t>
    </r>
    <r>
      <rPr>
        <sz val="10"/>
        <rFont val="宋体"/>
        <family val="3"/>
        <charset val="134"/>
      </rPr>
      <t>年以上</t>
    </r>
  </si>
  <si>
    <t>减：预付账款坏账准备</t>
  </si>
  <si>
    <t>应收利息清查评估明细表</t>
  </si>
  <si>
    <t>本金</t>
  </si>
  <si>
    <t>利息所属期间</t>
  </si>
  <si>
    <r>
      <rPr>
        <sz val="10"/>
        <rFont val="宋体"/>
        <family val="3"/>
        <charset val="134"/>
      </rPr>
      <t>利息率</t>
    </r>
    <r>
      <rPr>
        <sz val="10"/>
        <rFont val="Times New Roman"/>
        <family val="1"/>
      </rPr>
      <t>%</t>
    </r>
  </si>
  <si>
    <t>应收股利（应收利润）清查评估明细表</t>
  </si>
  <si>
    <t>股利（利润）所属期间</t>
  </si>
  <si>
    <t>其他应收款清查评估明细表</t>
  </si>
  <si>
    <r>
      <rPr>
        <sz val="10"/>
        <rFont val="宋体"/>
        <family val="3"/>
        <charset val="134"/>
      </rPr>
      <t>欠款单位（人）名称（结算对象</t>
    </r>
    <r>
      <rPr>
        <sz val="10"/>
        <rFont val="Times New Roman"/>
        <family val="1"/>
      </rPr>
      <t>)</t>
    </r>
  </si>
  <si>
    <t>攀枝花市仁和区住房和城乡建设局</t>
  </si>
  <si>
    <t>客户逾期还贷保证金</t>
  </si>
  <si>
    <t>杨博崴</t>
  </si>
  <si>
    <t>攀枝花市仁和区土地储备中心</t>
  </si>
  <si>
    <t xml:space="preserve">  房屋登记费</t>
  </si>
  <si>
    <t xml:space="preserve">  客户预存电费</t>
  </si>
  <si>
    <t>减：其他应收款坏账准备</t>
  </si>
  <si>
    <t>存货清查评估汇总表</t>
  </si>
  <si>
    <t>3-9-1</t>
  </si>
  <si>
    <t>材料采购（在途物资）</t>
  </si>
  <si>
    <t>3-9-2</t>
  </si>
  <si>
    <t>原材料</t>
  </si>
  <si>
    <t>3-9-3</t>
  </si>
  <si>
    <t>在库周转材料</t>
  </si>
  <si>
    <t>3-9-4</t>
  </si>
  <si>
    <t>委托加工物资</t>
  </si>
  <si>
    <t>3-9-5</t>
  </si>
  <si>
    <t>产成品（库存商品）</t>
  </si>
  <si>
    <t>3-9-6</t>
  </si>
  <si>
    <t>在产品（自制半成品）</t>
  </si>
  <si>
    <t>3-9-7</t>
  </si>
  <si>
    <t>发出商品</t>
  </si>
  <si>
    <t>3-9-8</t>
  </si>
  <si>
    <t>在用周转材料</t>
  </si>
  <si>
    <t>减：存货跌价准备</t>
  </si>
  <si>
    <t>存货—材料采购（在途物资）清查评估明细表</t>
  </si>
  <si>
    <t>名称及规格型号</t>
  </si>
  <si>
    <t>计量单位</t>
  </si>
  <si>
    <t>数量</t>
  </si>
  <si>
    <t>单价</t>
  </si>
  <si>
    <t>金额</t>
  </si>
  <si>
    <t>实际数量</t>
  </si>
  <si>
    <t>评估单价</t>
  </si>
  <si>
    <t>存货—原材料清查评估明细表</t>
  </si>
  <si>
    <t>存放地点</t>
  </si>
  <si>
    <t>合计</t>
  </si>
  <si>
    <t>存货—在库周转材料清查评估明细表</t>
  </si>
  <si>
    <t>存货—委托加工物资清查评估明细表</t>
  </si>
  <si>
    <t>加工单位名称</t>
  </si>
  <si>
    <t>存货—产成品（库存商品、开发产品、农产品）清查评估明细表</t>
  </si>
  <si>
    <t>名  称</t>
  </si>
  <si>
    <t>规格型号</t>
  </si>
  <si>
    <t>外币单价</t>
  </si>
  <si>
    <t>人民币单价</t>
  </si>
  <si>
    <t>汇率</t>
  </si>
  <si>
    <t>存货—在产品（自制半成品）清查评估明细表</t>
  </si>
  <si>
    <t>存货—发出商品清查评估明细表</t>
  </si>
  <si>
    <t>商品名称</t>
  </si>
  <si>
    <t>对方单位名称</t>
  </si>
  <si>
    <t>存货—在用周转材料清查评估明细表</t>
  </si>
  <si>
    <t>启用日期</t>
  </si>
  <si>
    <t>原始入账价值</t>
  </si>
  <si>
    <t>评估原价</t>
  </si>
  <si>
    <r>
      <rPr>
        <sz val="10"/>
        <rFont val="宋体"/>
        <family val="3"/>
        <charset val="134"/>
      </rPr>
      <t>成新率</t>
    </r>
    <r>
      <rPr>
        <sz val="10"/>
        <rFont val="Times New Roman"/>
        <family val="1"/>
      </rPr>
      <t>%</t>
    </r>
  </si>
  <si>
    <t>一年内到期的非流动资产清查评估明细表</t>
  </si>
  <si>
    <t>项目及内容</t>
  </si>
  <si>
    <t>结算内容</t>
  </si>
  <si>
    <t>其他流动资产清查评估明细表</t>
  </si>
  <si>
    <t>非流动资产清查评估汇总表</t>
  </si>
  <si>
    <t>4-1</t>
  </si>
  <si>
    <t>4-2</t>
  </si>
  <si>
    <t>4-3</t>
  </si>
  <si>
    <t>4-4</t>
  </si>
  <si>
    <t>4-5</t>
  </si>
  <si>
    <t>4-6</t>
  </si>
  <si>
    <t>4-7</t>
  </si>
  <si>
    <t>4-8</t>
  </si>
  <si>
    <t>4-9</t>
  </si>
  <si>
    <t>4-10</t>
  </si>
  <si>
    <t>4-11</t>
  </si>
  <si>
    <t>4-12</t>
  </si>
  <si>
    <t>4-13</t>
  </si>
  <si>
    <t>4-14</t>
  </si>
  <si>
    <t>4-15</t>
  </si>
  <si>
    <t>4-16</t>
  </si>
  <si>
    <t>4-17</t>
  </si>
  <si>
    <t>可供出售金融资产清查评估汇总表</t>
  </si>
  <si>
    <t>审计后账面值</t>
  </si>
  <si>
    <t>4-1-1</t>
  </si>
  <si>
    <t>可供出售金融资产-股票投资</t>
  </si>
  <si>
    <t>4-1-2</t>
  </si>
  <si>
    <t>可供出售金融资产-债券投资</t>
  </si>
  <si>
    <t>4-1-3</t>
  </si>
  <si>
    <t>可供出售金融资产-其他投资</t>
  </si>
  <si>
    <t>可供出售金融资产—股票投资清查评估明细表</t>
  </si>
  <si>
    <t>股票性质</t>
  </si>
  <si>
    <t>基准日市价</t>
  </si>
  <si>
    <t>取得成本</t>
  </si>
  <si>
    <t>合    计</t>
  </si>
  <si>
    <t>减：减值准备</t>
  </si>
  <si>
    <t>可供出售金融资产—债券投资清查评估明细表</t>
  </si>
  <si>
    <t>债券种类</t>
  </si>
  <si>
    <t>到期日</t>
  </si>
  <si>
    <t>成本（面值）</t>
  </si>
  <si>
    <t>可供出售金融资产—其他投资清查评估明细表</t>
  </si>
  <si>
    <t>金融资产名称</t>
  </si>
  <si>
    <t>持有数量</t>
  </si>
  <si>
    <t>持有至到期投资清查评估明细表</t>
  </si>
  <si>
    <t>投资类别</t>
  </si>
  <si>
    <t>投资成本</t>
  </si>
  <si>
    <t>减：持有至到期投资减值准备</t>
  </si>
  <si>
    <t>长期应收款清查评估明细表</t>
  </si>
  <si>
    <t>减：长期应收款坏账准备</t>
  </si>
  <si>
    <t>长期股权投资清查评估明细表</t>
  </si>
  <si>
    <t>协议投资期限</t>
  </si>
  <si>
    <r>
      <rPr>
        <sz val="10"/>
        <rFont val="宋体"/>
        <family val="3"/>
        <charset val="134"/>
      </rPr>
      <t>持股比例（</t>
    </r>
    <r>
      <rPr>
        <sz val="10"/>
        <rFont val="Times New Roman"/>
        <family val="1"/>
      </rPr>
      <t>%</t>
    </r>
    <r>
      <rPr>
        <sz val="10"/>
        <rFont val="宋体"/>
        <family val="3"/>
        <charset val="134"/>
      </rPr>
      <t>）</t>
    </r>
  </si>
  <si>
    <t>攀枝花金海嘉合置业有限公司</t>
  </si>
  <si>
    <t>2014-12-31</t>
  </si>
  <si>
    <t>2020-12-15</t>
  </si>
  <si>
    <t>减：长期股权投资减值准备</t>
  </si>
  <si>
    <t>投资性房地产——房屋清查评估明细表</t>
  </si>
  <si>
    <t>（采用成本模式计量）</t>
  </si>
  <si>
    <t>权证编号</t>
  </si>
  <si>
    <t>房屋名称</t>
  </si>
  <si>
    <t>来源（外购、自建、自用转入、存货转入等）</t>
  </si>
  <si>
    <t>结构</t>
  </si>
  <si>
    <t>建成
年月</t>
  </si>
  <si>
    <t>建筑面积</t>
  </si>
  <si>
    <r>
      <rPr>
        <sz val="10"/>
        <rFont val="宋体"/>
        <family val="3"/>
        <charset val="134"/>
      </rPr>
      <t>成本单价</t>
    </r>
    <r>
      <rPr>
        <sz val="10"/>
        <rFont val="Times New Roman"/>
        <family val="1"/>
      </rPr>
      <t>(</t>
    </r>
    <r>
      <rPr>
        <sz val="10"/>
        <rFont val="宋体"/>
        <family val="3"/>
        <charset val="134"/>
      </rPr>
      <t>元</t>
    </r>
    <r>
      <rPr>
        <sz val="10"/>
        <rFont val="Times New Roman"/>
        <family val="1"/>
      </rPr>
      <t>/m</t>
    </r>
    <r>
      <rPr>
        <vertAlign val="superscript"/>
        <sz val="10"/>
        <rFont val="Times New Roman"/>
        <family val="1"/>
      </rPr>
      <t>2</t>
    </r>
    <r>
      <rPr>
        <sz val="10"/>
        <rFont val="Times New Roman"/>
        <family val="1"/>
      </rPr>
      <t>)</t>
    </r>
  </si>
  <si>
    <r>
      <rPr>
        <sz val="10"/>
        <rFont val="宋体"/>
        <family val="3"/>
        <charset val="134"/>
      </rPr>
      <t>评估单价</t>
    </r>
    <r>
      <rPr>
        <sz val="10"/>
        <rFont val="Times New Roman"/>
        <family val="1"/>
      </rPr>
      <t>(</t>
    </r>
    <r>
      <rPr>
        <sz val="10"/>
        <rFont val="宋体"/>
        <family val="3"/>
        <charset val="134"/>
      </rPr>
      <t>元</t>
    </r>
    <r>
      <rPr>
        <sz val="10"/>
        <rFont val="Times New Roman"/>
        <family val="1"/>
      </rPr>
      <t>/m</t>
    </r>
    <r>
      <rPr>
        <vertAlign val="superscript"/>
        <sz val="10"/>
        <rFont val="Times New Roman"/>
        <family val="1"/>
      </rPr>
      <t>2</t>
    </r>
    <r>
      <rPr>
        <sz val="10"/>
        <rFont val="Times New Roman"/>
        <family val="1"/>
      </rPr>
      <t>)</t>
    </r>
  </si>
  <si>
    <t>原值</t>
  </si>
  <si>
    <t>净值</t>
  </si>
  <si>
    <t>减：投资性房地产减值准备</t>
  </si>
  <si>
    <t>（采用公允价值模式计量）</t>
  </si>
  <si>
    <r>
      <rPr>
        <sz val="10"/>
        <rFont val="宋体"/>
        <family val="3"/>
        <charset val="134"/>
      </rPr>
      <t>建筑</t>
    </r>
    <r>
      <rPr>
        <sz val="10"/>
        <rFont val="Times New Roman"/>
        <family val="1"/>
      </rPr>
      <t xml:space="preserve">          </t>
    </r>
    <r>
      <rPr>
        <sz val="10"/>
        <rFont val="宋体"/>
        <family val="3"/>
        <charset val="134"/>
      </rPr>
      <t>面积</t>
    </r>
  </si>
  <si>
    <t>原始入帐价值    （转入日公允价值）</t>
  </si>
  <si>
    <t>现场勘察简单记录</t>
  </si>
  <si>
    <t>证载权利人</t>
  </si>
  <si>
    <t>投资性房地产——土地使用权清查评估明细表</t>
  </si>
  <si>
    <t>土地权证编号</t>
  </si>
  <si>
    <t>宗地名称</t>
  </si>
  <si>
    <t>土地位置</t>
  </si>
  <si>
    <t>取得日期</t>
  </si>
  <si>
    <t>用地性质</t>
  </si>
  <si>
    <t>土地用途</t>
  </si>
  <si>
    <t>准用年限</t>
  </si>
  <si>
    <t>开发程度</t>
  </si>
  <si>
    <r>
      <rPr>
        <sz val="10"/>
        <rFont val="宋体"/>
        <family val="3"/>
        <charset val="134"/>
      </rPr>
      <t>面积</t>
    </r>
    <r>
      <rPr>
        <sz val="10"/>
        <rFont val="Times New Roman"/>
        <family val="1"/>
      </rPr>
      <t>(m</t>
    </r>
    <r>
      <rPr>
        <vertAlign val="superscript"/>
        <sz val="10"/>
        <rFont val="Times New Roman"/>
        <family val="1"/>
      </rPr>
      <t>2</t>
    </r>
    <r>
      <rPr>
        <sz val="10"/>
        <rFont val="Times New Roman"/>
        <family val="1"/>
      </rPr>
      <t>)</t>
    </r>
  </si>
  <si>
    <t>原始入账价值（转入日公允价值）</t>
  </si>
  <si>
    <t>增值额</t>
  </si>
  <si>
    <t>房屋建筑物类合计</t>
  </si>
  <si>
    <t>4-6-1</t>
  </si>
  <si>
    <t>固定资产-房屋建筑物</t>
  </si>
  <si>
    <t>4-6-2</t>
  </si>
  <si>
    <t>固定资产-构筑物及其他辅助设施</t>
  </si>
  <si>
    <t>4-6-3</t>
  </si>
  <si>
    <t>固定资产-管道及沟槽</t>
  </si>
  <si>
    <t>设备类合计</t>
  </si>
  <si>
    <t>4-6-4</t>
  </si>
  <si>
    <t>固定资产-机器设备</t>
  </si>
  <si>
    <t>4-6-5</t>
  </si>
  <si>
    <t>固定资产-车辆</t>
  </si>
  <si>
    <t>4-6-6</t>
  </si>
  <si>
    <t>固定资产-电子设备</t>
  </si>
  <si>
    <t>4-6-8</t>
  </si>
  <si>
    <t>井巷工程及井下附属设施</t>
  </si>
  <si>
    <t>减：固定资产减值准备</t>
  </si>
  <si>
    <t>固定资产—房屋建筑物清查评估明细表</t>
  </si>
  <si>
    <t>建筑物名称</t>
  </si>
  <si>
    <r>
      <rPr>
        <sz val="10"/>
        <rFont val="宋体"/>
        <family val="3"/>
        <charset val="134"/>
      </rPr>
      <t>建筑面积（</t>
    </r>
    <r>
      <rPr>
        <sz val="10"/>
        <rFont val="Times New Roman"/>
        <family val="1"/>
      </rPr>
      <t xml:space="preserve"> m</t>
    </r>
    <r>
      <rPr>
        <vertAlign val="superscript"/>
        <sz val="10"/>
        <rFont val="Times New Roman"/>
        <family val="1"/>
      </rPr>
      <t>2</t>
    </r>
    <r>
      <rPr>
        <sz val="10"/>
        <rFont val="宋体"/>
        <family val="3"/>
        <charset val="134"/>
      </rPr>
      <t>）</t>
    </r>
  </si>
  <si>
    <r>
      <rPr>
        <sz val="10"/>
        <rFont val="宋体"/>
        <family val="3"/>
        <charset val="134"/>
      </rPr>
      <t>合</t>
    </r>
    <r>
      <rPr>
        <sz val="10"/>
        <rFont val="Times New Roman"/>
        <family val="1"/>
      </rPr>
      <t xml:space="preserve">     </t>
    </r>
    <r>
      <rPr>
        <sz val="10"/>
        <rFont val="宋体"/>
        <family val="3"/>
        <charset val="134"/>
      </rPr>
      <t>计</t>
    </r>
  </si>
  <si>
    <r>
      <rPr>
        <sz val="10"/>
        <rFont val="宋体"/>
        <family val="3"/>
        <charset val="134"/>
      </rPr>
      <t>减：房屋建筑物减值准备</t>
    </r>
  </si>
  <si>
    <t>固定资产—构筑物及其他辅助设施清查评估明细表</t>
  </si>
  <si>
    <r>
      <rPr>
        <sz val="10"/>
        <rFont val="Times New Roman"/>
        <family val="1"/>
      </rPr>
      <t xml:space="preserve"> </t>
    </r>
    <r>
      <rPr>
        <sz val="10"/>
        <rFont val="宋体"/>
        <family val="3"/>
        <charset val="134"/>
      </rPr>
      <t>名称</t>
    </r>
  </si>
  <si>
    <r>
      <rPr>
        <sz val="10"/>
        <rFont val="宋体"/>
        <family val="3"/>
        <charset val="134"/>
      </rPr>
      <t xml:space="preserve">长度
</t>
    </r>
    <r>
      <rPr>
        <sz val="10"/>
        <rFont val="Times New Roman"/>
        <family val="1"/>
      </rPr>
      <t>(m)</t>
    </r>
  </si>
  <si>
    <t>工程量</t>
  </si>
  <si>
    <t>减：构筑物及其他辅助设施减值准备</t>
  </si>
  <si>
    <t>固定资产—管道和沟槽清查评估明细表</t>
  </si>
  <si>
    <r>
      <rPr>
        <sz val="10"/>
        <rFont val="宋体"/>
        <family val="3"/>
        <charset val="134"/>
      </rPr>
      <t xml:space="preserve">漕深
</t>
    </r>
    <r>
      <rPr>
        <sz val="10"/>
        <rFont val="Times New Roman"/>
        <family val="1"/>
      </rPr>
      <t>(m)</t>
    </r>
  </si>
  <si>
    <r>
      <rPr>
        <sz val="10"/>
        <rFont val="宋体"/>
        <family val="3"/>
        <charset val="134"/>
      </rPr>
      <t>沟宽</t>
    </r>
    <r>
      <rPr>
        <sz val="10"/>
        <rFont val="Times New Roman"/>
        <family val="1"/>
      </rPr>
      <t>*</t>
    </r>
    <r>
      <rPr>
        <sz val="10"/>
        <rFont val="宋体"/>
        <family val="3"/>
        <charset val="134"/>
      </rPr>
      <t>沟厚</t>
    </r>
    <r>
      <rPr>
        <sz val="10"/>
        <rFont val="Times New Roman"/>
        <family val="1"/>
      </rPr>
      <t xml:space="preserve">(mm*mm)
</t>
    </r>
    <r>
      <rPr>
        <sz val="10"/>
        <rFont val="宋体"/>
        <family val="3"/>
        <charset val="134"/>
      </rPr>
      <t>管径</t>
    </r>
    <r>
      <rPr>
        <sz val="10"/>
        <rFont val="Times New Roman"/>
        <family val="1"/>
      </rPr>
      <t>*</t>
    </r>
    <r>
      <rPr>
        <sz val="10"/>
        <rFont val="宋体"/>
        <family val="3"/>
        <charset val="134"/>
      </rPr>
      <t>壁厚</t>
    </r>
    <r>
      <rPr>
        <sz val="10"/>
        <rFont val="Times New Roman"/>
        <family val="1"/>
      </rPr>
      <t>(mm*mm)</t>
    </r>
  </si>
  <si>
    <t>材质</t>
  </si>
  <si>
    <t>绝缘方式</t>
  </si>
  <si>
    <t>建成年月</t>
  </si>
  <si>
    <t>减：管道和沟槽减值准备</t>
  </si>
  <si>
    <t>固定资产—机器设备清查评估明细表</t>
  </si>
  <si>
    <r>
      <rPr>
        <sz val="10"/>
        <rFont val="宋体"/>
        <family val="3"/>
        <charset val="134"/>
      </rPr>
      <t>金额单位：人民币元</t>
    </r>
  </si>
  <si>
    <r>
      <rPr>
        <sz val="10"/>
        <rFont val="宋体"/>
        <family val="3"/>
        <charset val="134"/>
      </rPr>
      <t>序号</t>
    </r>
  </si>
  <si>
    <r>
      <rPr>
        <sz val="10"/>
        <rFont val="宋体"/>
        <family val="3"/>
        <charset val="134"/>
      </rPr>
      <t>设备编号</t>
    </r>
  </si>
  <si>
    <r>
      <rPr>
        <sz val="10"/>
        <rFont val="宋体"/>
        <family val="3"/>
        <charset val="134"/>
      </rPr>
      <t>设备名称</t>
    </r>
  </si>
  <si>
    <r>
      <rPr>
        <sz val="10"/>
        <rFont val="宋体"/>
        <family val="3"/>
        <charset val="134"/>
      </rPr>
      <t>规格型号</t>
    </r>
  </si>
  <si>
    <r>
      <rPr>
        <sz val="10"/>
        <rFont val="宋体"/>
        <family val="3"/>
        <charset val="134"/>
      </rPr>
      <t>生产厂家</t>
    </r>
  </si>
  <si>
    <r>
      <rPr>
        <sz val="10"/>
        <rFont val="宋体"/>
        <family val="3"/>
        <charset val="134"/>
      </rPr>
      <t>计量单位</t>
    </r>
  </si>
  <si>
    <r>
      <rPr>
        <sz val="10"/>
        <rFont val="宋体"/>
        <family val="3"/>
        <charset val="134"/>
      </rPr>
      <t>数量</t>
    </r>
  </si>
  <si>
    <r>
      <rPr>
        <sz val="10"/>
        <rFont val="宋体"/>
        <family val="3"/>
        <charset val="134"/>
      </rPr>
      <t>购置日期</t>
    </r>
  </si>
  <si>
    <r>
      <rPr>
        <sz val="10"/>
        <rFont val="宋体"/>
        <family val="3"/>
        <charset val="134"/>
      </rPr>
      <t>启用日期</t>
    </r>
  </si>
  <si>
    <r>
      <rPr>
        <sz val="10"/>
        <rFont val="宋体"/>
        <family val="3"/>
        <charset val="134"/>
      </rPr>
      <t>评估价值</t>
    </r>
  </si>
  <si>
    <r>
      <rPr>
        <sz val="10"/>
        <rFont val="宋体"/>
        <family val="3"/>
        <charset val="134"/>
      </rPr>
      <t>备注</t>
    </r>
  </si>
  <si>
    <r>
      <rPr>
        <sz val="10"/>
        <rFont val="宋体"/>
        <family val="3"/>
        <charset val="134"/>
      </rPr>
      <t>原值</t>
    </r>
  </si>
  <si>
    <r>
      <rPr>
        <sz val="10"/>
        <rFont val="宋体"/>
        <family val="3"/>
        <charset val="134"/>
      </rPr>
      <t>净值</t>
    </r>
  </si>
  <si>
    <r>
      <rPr>
        <sz val="10"/>
        <rFont val="宋体"/>
        <family val="3"/>
        <charset val="134"/>
      </rPr>
      <t>减：机器设备减值准备</t>
    </r>
  </si>
  <si>
    <t>固定资产—车辆清查评估明细表</t>
  </si>
  <si>
    <r>
      <rPr>
        <sz val="10"/>
        <rFont val="宋体"/>
        <family val="3"/>
        <charset val="134"/>
      </rPr>
      <t>车辆牌号</t>
    </r>
  </si>
  <si>
    <r>
      <rPr>
        <sz val="10"/>
        <rFont val="宋体"/>
        <family val="3"/>
        <charset val="134"/>
      </rPr>
      <t>车辆名称
及规格型号</t>
    </r>
  </si>
  <si>
    <r>
      <rPr>
        <sz val="10"/>
        <rFont val="宋体"/>
        <family val="3"/>
        <charset val="134"/>
      </rPr>
      <t>已行驶里程</t>
    </r>
    <r>
      <rPr>
        <sz val="10"/>
        <rFont val="Times New Roman"/>
        <family val="1"/>
      </rPr>
      <t>(</t>
    </r>
    <r>
      <rPr>
        <sz val="10"/>
        <rFont val="宋体"/>
        <family val="3"/>
        <charset val="134"/>
      </rPr>
      <t>公里</t>
    </r>
    <r>
      <rPr>
        <sz val="10"/>
        <rFont val="Times New Roman"/>
        <family val="1"/>
      </rPr>
      <t>)</t>
    </r>
  </si>
  <si>
    <r>
      <rPr>
        <sz val="10"/>
        <rFont val="宋体"/>
        <family val="3"/>
        <charset val="134"/>
      </rPr>
      <t>减：车辆减值准备</t>
    </r>
  </si>
  <si>
    <t>2014-05-22</t>
  </si>
  <si>
    <t>2014-06-23</t>
  </si>
  <si>
    <t>2014-07-22</t>
  </si>
  <si>
    <t>2014-11-24</t>
  </si>
  <si>
    <t>2017-11-20</t>
  </si>
  <si>
    <t>固定资产—土地清查评估明细表</t>
  </si>
  <si>
    <t>井巷工程及井下辅助设施评估明细表</t>
  </si>
  <si>
    <t>巷道类型</t>
  </si>
  <si>
    <r>
      <rPr>
        <sz val="10"/>
        <rFont val="宋体"/>
        <family val="3"/>
        <charset val="134"/>
      </rPr>
      <t>巷道长度（</t>
    </r>
    <r>
      <rPr>
        <sz val="10"/>
        <rFont val="Times New Roman"/>
        <family val="1"/>
      </rPr>
      <t>m</t>
    </r>
    <r>
      <rPr>
        <sz val="10"/>
        <rFont val="宋体"/>
        <family val="3"/>
        <charset val="134"/>
      </rPr>
      <t>）</t>
    </r>
  </si>
  <si>
    <t>支撑类型</t>
  </si>
  <si>
    <t>断面净高</t>
  </si>
  <si>
    <t>断面宽度</t>
  </si>
  <si>
    <t>发碹类型</t>
  </si>
  <si>
    <t>发碹厚度</t>
  </si>
  <si>
    <r>
      <rPr>
        <sz val="9"/>
        <rFont val="宋体"/>
        <family val="3"/>
        <charset val="134"/>
      </rPr>
      <t>掘进断面（</t>
    </r>
    <r>
      <rPr>
        <sz val="9"/>
        <rFont val="Times New Roman"/>
        <family val="1"/>
      </rPr>
      <t>m</t>
    </r>
    <r>
      <rPr>
        <vertAlign val="superscript"/>
        <sz val="9"/>
        <rFont val="Times New Roman"/>
        <family val="1"/>
      </rPr>
      <t>2</t>
    </r>
    <r>
      <rPr>
        <sz val="9"/>
        <rFont val="宋体"/>
        <family val="3"/>
        <charset val="134"/>
      </rPr>
      <t>）</t>
    </r>
  </si>
  <si>
    <r>
      <rPr>
        <sz val="10"/>
        <rFont val="宋体"/>
        <family val="3"/>
        <charset val="134"/>
      </rPr>
      <t>巷道坡度（</t>
    </r>
    <r>
      <rPr>
        <sz val="10"/>
        <rFont val="Times New Roman"/>
        <family val="1"/>
      </rPr>
      <t>°</t>
    </r>
    <r>
      <rPr>
        <sz val="10"/>
        <rFont val="宋体"/>
        <family val="3"/>
        <charset val="134"/>
      </rPr>
      <t>）</t>
    </r>
  </si>
  <si>
    <t>支护形式</t>
  </si>
  <si>
    <t>轨道</t>
  </si>
  <si>
    <t>完工时间</t>
  </si>
  <si>
    <r>
      <rPr>
        <sz val="10"/>
        <rFont val="Times New Roman"/>
        <family val="1"/>
      </rPr>
      <t>S</t>
    </r>
    <r>
      <rPr>
        <vertAlign val="subscript"/>
        <sz val="10"/>
        <rFont val="宋体"/>
        <family val="3"/>
        <charset val="134"/>
      </rPr>
      <t>岩</t>
    </r>
  </si>
  <si>
    <r>
      <rPr>
        <sz val="10"/>
        <rFont val="Times New Roman"/>
        <family val="1"/>
      </rPr>
      <t>S</t>
    </r>
    <r>
      <rPr>
        <vertAlign val="subscript"/>
        <sz val="10"/>
        <rFont val="宋体"/>
        <family val="3"/>
        <charset val="134"/>
      </rPr>
      <t>煤</t>
    </r>
  </si>
  <si>
    <r>
      <rPr>
        <sz val="10"/>
        <rFont val="宋体"/>
        <family val="3"/>
        <charset val="134"/>
      </rPr>
      <t>轨型（</t>
    </r>
    <r>
      <rPr>
        <sz val="10"/>
        <rFont val="Times New Roman"/>
        <family val="1"/>
      </rPr>
      <t>kg</t>
    </r>
    <r>
      <rPr>
        <sz val="10"/>
        <rFont val="宋体"/>
        <family val="3"/>
        <charset val="134"/>
      </rPr>
      <t>）</t>
    </r>
  </si>
  <si>
    <r>
      <rPr>
        <sz val="10"/>
        <rFont val="宋体"/>
        <family val="3"/>
        <charset val="134"/>
      </rPr>
      <t>长度（</t>
    </r>
    <r>
      <rPr>
        <sz val="10"/>
        <rFont val="Times New Roman"/>
        <family val="1"/>
      </rPr>
      <t>m</t>
    </r>
    <r>
      <rPr>
        <sz val="10"/>
        <rFont val="宋体"/>
        <family val="3"/>
        <charset val="134"/>
      </rPr>
      <t>）</t>
    </r>
  </si>
  <si>
    <t>在建工程清查评估汇总表</t>
  </si>
  <si>
    <t>4-7-1</t>
  </si>
  <si>
    <r>
      <rPr>
        <sz val="10"/>
        <rFont val="宋体"/>
        <family val="3"/>
        <charset val="134"/>
      </rPr>
      <t>在建工程</t>
    </r>
    <r>
      <rPr>
        <sz val="10"/>
        <rFont val="Times New Roman"/>
        <family val="1"/>
      </rPr>
      <t>—</t>
    </r>
    <r>
      <rPr>
        <sz val="10"/>
        <rFont val="宋体"/>
        <family val="3"/>
        <charset val="134"/>
      </rPr>
      <t>土建工程</t>
    </r>
  </si>
  <si>
    <t>4-7-2</t>
  </si>
  <si>
    <r>
      <rPr>
        <sz val="10"/>
        <rFont val="宋体"/>
        <family val="3"/>
        <charset val="134"/>
      </rPr>
      <t>在建工程</t>
    </r>
    <r>
      <rPr>
        <sz val="10"/>
        <rFont val="Times New Roman"/>
        <family val="1"/>
      </rPr>
      <t>—</t>
    </r>
    <r>
      <rPr>
        <sz val="10"/>
        <rFont val="宋体"/>
        <family val="3"/>
        <charset val="134"/>
      </rPr>
      <t>设备安装工程</t>
    </r>
  </si>
  <si>
    <t>在建工程合计</t>
  </si>
  <si>
    <t>减：在建工程减值准备</t>
  </si>
  <si>
    <t>在建工程—土建工程清查评估明细表</t>
  </si>
  <si>
    <t>项目名称</t>
  </si>
  <si>
    <r>
      <rPr>
        <sz val="10"/>
        <rFont val="宋体"/>
        <family val="3"/>
        <charset val="134"/>
      </rPr>
      <t>建筑</t>
    </r>
    <r>
      <rPr>
        <sz val="10"/>
        <rFont val="宋体"/>
        <family val="3"/>
        <charset val="134"/>
      </rPr>
      <t>面积</t>
    </r>
    <r>
      <rPr>
        <sz val="10"/>
        <rFont val="Times New Roman"/>
        <family val="1"/>
      </rPr>
      <t>/</t>
    </r>
    <r>
      <rPr>
        <sz val="10"/>
        <rFont val="宋体"/>
        <family val="3"/>
        <charset val="134"/>
      </rPr>
      <t>容积</t>
    </r>
  </si>
  <si>
    <t>开工日期</t>
  </si>
  <si>
    <t>预计完工日期</t>
  </si>
  <si>
    <t>形象进度</t>
  </si>
  <si>
    <t>付款比例</t>
  </si>
  <si>
    <t>减：在建土建工程减值准备</t>
  </si>
  <si>
    <t>在建工程—设备安装工程清查评估明细表</t>
  </si>
  <si>
    <t>开工
日期</t>
  </si>
  <si>
    <t>预计完
工日期</t>
  </si>
  <si>
    <t>设备费</t>
  </si>
  <si>
    <t>资金成本</t>
  </si>
  <si>
    <t>安装费及其他</t>
  </si>
  <si>
    <t>减：在建设备安装工程减值准备</t>
  </si>
  <si>
    <t>工程物资清查评估明细表</t>
  </si>
  <si>
    <t>名称</t>
  </si>
  <si>
    <t>工程项目</t>
  </si>
  <si>
    <t>计量
单位</t>
  </si>
  <si>
    <r>
      <rPr>
        <sz val="10"/>
        <rFont val="宋体"/>
        <family val="3"/>
        <charset val="134"/>
      </rPr>
      <t xml:space="preserve">增值率
</t>
    </r>
    <r>
      <rPr>
        <sz val="10"/>
        <rFont val="Times New Roman"/>
        <family val="1"/>
      </rPr>
      <t>%</t>
    </r>
  </si>
  <si>
    <t>减：工程物资减值准备</t>
  </si>
  <si>
    <t>固定资产清理清查评估明细表</t>
  </si>
  <si>
    <t>待处理资产名称</t>
  </si>
  <si>
    <t>生物资产（苗木）清查评估明细表</t>
  </si>
  <si>
    <t>种类</t>
  </si>
  <si>
    <r>
      <rPr>
        <sz val="10"/>
        <rFont val="宋体"/>
        <family val="3"/>
        <charset val="134"/>
      </rPr>
      <t>胸径（</t>
    </r>
    <r>
      <rPr>
        <sz val="10"/>
        <rFont val="Times New Roman"/>
        <family val="1"/>
      </rPr>
      <t>cm</t>
    </r>
    <r>
      <rPr>
        <sz val="10"/>
        <rFont val="宋体"/>
        <family val="3"/>
        <charset val="134"/>
      </rPr>
      <t>）</t>
    </r>
  </si>
  <si>
    <r>
      <rPr>
        <sz val="10"/>
        <rFont val="宋体"/>
        <family val="3"/>
        <charset val="134"/>
      </rPr>
      <t>树高（</t>
    </r>
    <r>
      <rPr>
        <sz val="10"/>
        <rFont val="Times New Roman"/>
        <family val="1"/>
      </rPr>
      <t>m</t>
    </r>
    <r>
      <rPr>
        <sz val="10"/>
        <rFont val="宋体"/>
        <family val="3"/>
        <charset val="134"/>
      </rPr>
      <t>）</t>
    </r>
  </si>
  <si>
    <r>
      <rPr>
        <sz val="10"/>
        <rFont val="宋体"/>
        <family val="3"/>
        <charset val="134"/>
      </rPr>
      <t>冠幅（</t>
    </r>
    <r>
      <rPr>
        <sz val="10"/>
        <rFont val="Times New Roman"/>
        <family val="1"/>
      </rPr>
      <t>m</t>
    </r>
    <r>
      <rPr>
        <sz val="10"/>
        <rFont val="宋体"/>
        <family val="3"/>
        <charset val="134"/>
      </rPr>
      <t>）</t>
    </r>
  </si>
  <si>
    <t>栽种日期</t>
  </si>
  <si>
    <t>减：生产性生物资产减值准备</t>
  </si>
  <si>
    <r>
      <rPr>
        <sz val="10"/>
        <rFont val="宋体"/>
        <family val="3"/>
        <charset val="134"/>
      </rPr>
      <t>净</t>
    </r>
    <r>
      <rPr>
        <sz val="10"/>
        <rFont val="Times New Roman"/>
        <family val="1"/>
      </rPr>
      <t xml:space="preserve">            </t>
    </r>
    <r>
      <rPr>
        <sz val="10"/>
        <rFont val="宋体"/>
        <family val="3"/>
        <charset val="134"/>
      </rPr>
      <t>额</t>
    </r>
  </si>
  <si>
    <t>油气资产清查评估明细表</t>
  </si>
  <si>
    <t>类别</t>
  </si>
  <si>
    <t>矿区（或油田）</t>
  </si>
  <si>
    <t>形成日期</t>
  </si>
  <si>
    <t>来源（购入、自行建造）</t>
  </si>
  <si>
    <t>减：油气资产减值准备</t>
  </si>
  <si>
    <t>无形资产清查评估汇总表</t>
  </si>
  <si>
    <t>4-12-1</t>
  </si>
  <si>
    <t>无形资产-土地使用权</t>
  </si>
  <si>
    <t>4-12-2</t>
  </si>
  <si>
    <t>无形资产-矿业权</t>
  </si>
  <si>
    <t>4-12-3</t>
  </si>
  <si>
    <t>无形资产-其他无形资产</t>
  </si>
  <si>
    <r>
      <rPr>
        <sz val="10"/>
        <rFont val="宋体"/>
        <family val="3"/>
        <charset val="134"/>
      </rPr>
      <t>合</t>
    </r>
    <r>
      <rPr>
        <sz val="10"/>
        <rFont val="Times New Roman"/>
        <family val="1"/>
      </rPr>
      <t xml:space="preserve">        </t>
    </r>
    <r>
      <rPr>
        <sz val="10"/>
        <rFont val="宋体"/>
        <family val="3"/>
        <charset val="134"/>
      </rPr>
      <t>计</t>
    </r>
  </si>
  <si>
    <t>减：无形资产减值准备</t>
  </si>
  <si>
    <r>
      <rPr>
        <sz val="10"/>
        <rFont val="宋体"/>
        <family val="3"/>
        <charset val="134"/>
      </rPr>
      <t xml:space="preserve">合 </t>
    </r>
    <r>
      <rPr>
        <sz val="10"/>
        <rFont val="宋体"/>
        <family val="3"/>
        <charset val="134"/>
      </rPr>
      <t xml:space="preserve">   </t>
    </r>
    <r>
      <rPr>
        <sz val="10"/>
        <rFont val="宋体"/>
        <family val="3"/>
        <charset val="134"/>
      </rPr>
      <t>计</t>
    </r>
  </si>
  <si>
    <t>资产评估专业人员：</t>
  </si>
  <si>
    <r>
      <rPr>
        <sz val="18"/>
        <rFont val="黑体"/>
        <family val="3"/>
        <charset val="134"/>
      </rPr>
      <t>无形资产</t>
    </r>
    <r>
      <rPr>
        <sz val="18"/>
        <rFont val="Times New Roman"/>
        <family val="1"/>
      </rPr>
      <t>—</t>
    </r>
    <r>
      <rPr>
        <sz val="18"/>
        <rFont val="黑体"/>
        <family val="3"/>
        <charset val="134"/>
      </rPr>
      <t>土地使用权清查评估明细表</t>
    </r>
  </si>
  <si>
    <r>
      <rPr>
        <sz val="10"/>
        <rFont val="宋体"/>
        <family val="3"/>
        <charset val="134"/>
      </rPr>
      <t>土地权证编号</t>
    </r>
  </si>
  <si>
    <r>
      <rPr>
        <sz val="10"/>
        <rFont val="宋体"/>
        <family val="3"/>
        <charset val="134"/>
      </rPr>
      <t>宗地名称</t>
    </r>
  </si>
  <si>
    <r>
      <rPr>
        <sz val="10"/>
        <rFont val="宋体"/>
        <family val="3"/>
        <charset val="134"/>
      </rPr>
      <t>土地位置</t>
    </r>
  </si>
  <si>
    <r>
      <rPr>
        <sz val="10"/>
        <rFont val="宋体"/>
        <family val="3"/>
        <charset val="134"/>
      </rPr>
      <t>取得日期</t>
    </r>
  </si>
  <si>
    <r>
      <rPr>
        <sz val="10"/>
        <rFont val="宋体"/>
        <family val="3"/>
        <charset val="134"/>
      </rPr>
      <t>用地性质</t>
    </r>
  </si>
  <si>
    <r>
      <rPr>
        <sz val="10"/>
        <rFont val="宋体"/>
        <family val="3"/>
        <charset val="134"/>
      </rPr>
      <t>土地用途</t>
    </r>
  </si>
  <si>
    <r>
      <rPr>
        <sz val="10"/>
        <rFont val="宋体"/>
        <family val="3"/>
        <charset val="134"/>
      </rPr>
      <t>准用年限</t>
    </r>
  </si>
  <si>
    <r>
      <rPr>
        <sz val="10"/>
        <rFont val="宋体"/>
        <family val="3"/>
        <charset val="134"/>
      </rPr>
      <t>原始入账价值</t>
    </r>
  </si>
  <si>
    <r>
      <rPr>
        <sz val="10"/>
        <rFont val="宋体"/>
        <family val="3"/>
        <charset val="134"/>
      </rPr>
      <t>增减值</t>
    </r>
  </si>
  <si>
    <t>无形资产—矿业权清查评估明细表</t>
  </si>
  <si>
    <t>名称、种类（探矿权/采矿权）</t>
  </si>
  <si>
    <t>勘查（采矿）许可证编号</t>
  </si>
  <si>
    <t>取得方式</t>
  </si>
  <si>
    <t>剩余有效年限</t>
  </si>
  <si>
    <t>勘查开发阶段</t>
  </si>
  <si>
    <t>核定（批准）生产规模</t>
  </si>
  <si>
    <t>无形资产—其他无形资产清查评估明细表</t>
  </si>
  <si>
    <t>无形资产名称和内容</t>
  </si>
  <si>
    <r>
      <rPr>
        <sz val="10"/>
        <rFont val="宋体"/>
        <family val="3"/>
        <charset val="134"/>
      </rPr>
      <t>法定</t>
    </r>
    <r>
      <rPr>
        <sz val="10"/>
        <rFont val="Times New Roman"/>
        <family val="1"/>
      </rPr>
      <t>/</t>
    </r>
    <r>
      <rPr>
        <sz val="10"/>
        <rFont val="宋体"/>
        <family val="3"/>
        <charset val="134"/>
      </rPr>
      <t>预计使用年限</t>
    </r>
  </si>
  <si>
    <t>尚可使用年限</t>
  </si>
  <si>
    <t>开发支出清查评估明细表</t>
  </si>
  <si>
    <t>内容或名称</t>
  </si>
  <si>
    <t>商誉清查评估明细表</t>
  </si>
  <si>
    <t>减：商誉减值准备</t>
  </si>
  <si>
    <t>长期待摊费用清查评估明细表</t>
  </si>
  <si>
    <t>费用名称或内容</t>
  </si>
  <si>
    <t>原始发生额</t>
  </si>
  <si>
    <t>预计摊
销月数</t>
  </si>
  <si>
    <t>尚存受
益月数</t>
  </si>
  <si>
    <r>
      <rPr>
        <sz val="10"/>
        <rFont val="宋体"/>
        <family val="3"/>
        <charset val="134"/>
      </rPr>
      <t>合</t>
    </r>
    <r>
      <rPr>
        <sz val="10"/>
        <rFont val="Times New Roman"/>
        <family val="1"/>
      </rPr>
      <t xml:space="preserve">                    </t>
    </r>
    <r>
      <rPr>
        <sz val="10"/>
        <rFont val="宋体"/>
        <family val="3"/>
        <charset val="134"/>
      </rPr>
      <t>计</t>
    </r>
  </si>
  <si>
    <t>递延所得税资产清查评估明细表</t>
  </si>
  <si>
    <t>其他非流动资产清查评估明细表</t>
  </si>
  <si>
    <t>流动负债清查评估汇总表</t>
  </si>
  <si>
    <t>5-1</t>
  </si>
  <si>
    <t>5-2</t>
  </si>
  <si>
    <t>5-3</t>
  </si>
  <si>
    <t>5-4</t>
  </si>
  <si>
    <t>5-5</t>
  </si>
  <si>
    <t>5-6</t>
  </si>
  <si>
    <t>5-7</t>
  </si>
  <si>
    <t>5-8</t>
  </si>
  <si>
    <t>5-9</t>
  </si>
  <si>
    <t>应付股利（应付利润）</t>
  </si>
  <si>
    <t>5-10</t>
  </si>
  <si>
    <t>5-11</t>
  </si>
  <si>
    <t>5-12</t>
  </si>
  <si>
    <t>流动负债合计</t>
  </si>
  <si>
    <t>短期借款清查评估明细表</t>
  </si>
  <si>
    <t>放款银行（或机构）名称</t>
  </si>
  <si>
    <r>
      <rPr>
        <sz val="10"/>
        <rFont val="宋体"/>
        <family val="3"/>
        <charset val="134"/>
      </rPr>
      <t>月利率</t>
    </r>
    <r>
      <rPr>
        <sz val="10"/>
        <rFont val="Times New Roman"/>
        <family val="1"/>
      </rPr>
      <t>%</t>
    </r>
  </si>
  <si>
    <t>外币金额</t>
  </si>
  <si>
    <t>外币基准日汇率</t>
  </si>
  <si>
    <t>个人借款</t>
  </si>
  <si>
    <t>交易性金融负债清查评估明细表</t>
  </si>
  <si>
    <t>应付票据清查评估明细表</t>
  </si>
  <si>
    <t>应付账款清查评估明细表</t>
  </si>
  <si>
    <t xml:space="preserve">    应付工程款_四川省泸州市建设工程公司_莲花村项目</t>
  </si>
  <si>
    <t xml:space="preserve">    应付工程款_四川省泸州市建设工程公司_2-3期工程</t>
  </si>
  <si>
    <t xml:space="preserve">    应付工程款_冶金工业部华东勘察基础工程总公司攀枝花分公司_莲花村项目</t>
  </si>
  <si>
    <t xml:space="preserve">    应付工程款_冶金工业部华东勘察基础工程总公司攀枝花分公司_2-3期工程</t>
  </si>
  <si>
    <t xml:space="preserve">    应付工程款_攀枝花市仁和房产建筑工程有限责任公司（攀枝花市仁和现代建设集团有限公司）_莲花村项目</t>
  </si>
  <si>
    <t xml:space="preserve">    应付工程款_攀枝花市仁和房产建筑工程有限责任公司（攀枝花市仁和现代建设集团有限公司）_1期工程</t>
  </si>
  <si>
    <t xml:space="preserve">    应付工程款_攀枝花市仁和房产建筑工程有限责任公司（攀枝花市仁和现代建设集团有限公司）_2-3期工程</t>
  </si>
  <si>
    <t xml:space="preserve">    应付工程款_攀枝花市建筑机械化施工有限公司_莲花村项目</t>
  </si>
  <si>
    <t xml:space="preserve">    应付工程款_攀枝花市建筑机械化施工有限公司_2-3期工程</t>
  </si>
  <si>
    <t xml:space="preserve">    应付工程款_四川金海建设有限公司_莲花村项目</t>
  </si>
  <si>
    <t xml:space="preserve">    应付工程款_四川金海建设有限公司_1期工程</t>
  </si>
  <si>
    <t xml:space="preserve">    应付工程款_四川金海建设有限公司_2-3期工程</t>
  </si>
  <si>
    <t xml:space="preserve">    应付工程款_四川金海建设有限公司_4期工程</t>
  </si>
  <si>
    <t xml:space="preserve">    应付工程款_四川金海建设有限公司_5期工程</t>
  </si>
  <si>
    <t xml:space="preserve">    应付工程款_成都鑫威节能门窗工程有限公司_莲花村项目</t>
  </si>
  <si>
    <t xml:space="preserve">    应付工程款_成都鑫威节能门窗工程有限公司_2-3期工程</t>
  </si>
  <si>
    <t xml:space="preserve">    应付工程款_川消消防工程有限公司攀枝花分公司_莲花村项目</t>
  </si>
  <si>
    <t xml:space="preserve">    应付工程款_川消消防工程有限公司攀枝花分公司_2-3期工程</t>
  </si>
  <si>
    <t xml:space="preserve">    应付工程款_川消消防工程有限公司攀枝花分公司_4期工程</t>
  </si>
  <si>
    <t xml:space="preserve">    应付工程款_江西威乐建设集团有限公司_莲花村项目</t>
  </si>
  <si>
    <t xml:space="preserve">    应付工程款_江西威乐建设集团有限公司_1期工程</t>
  </si>
  <si>
    <t xml:space="preserve">    应付工程款_江西威乐建设集团有限公司_5期工程</t>
  </si>
  <si>
    <t xml:space="preserve">    应付工程款_四川省升辉建筑安装工程有限公司攀枝花分公司_莲花村项目</t>
  </si>
  <si>
    <t xml:space="preserve">    应付工程款_攀枝花谦千厚劳务服务有限公司_莲花村项目</t>
  </si>
  <si>
    <t xml:space="preserve">    应付工程款_谢前平_莲花村项目</t>
  </si>
  <si>
    <t xml:space="preserve">    应付工程款_谢前平_2-3期工程</t>
  </si>
  <si>
    <t xml:space="preserve">    应付工程款_鄢陵县花艺绿化工程有限公司_莲花村项目</t>
  </si>
  <si>
    <t xml:space="preserve">    应付工程款_鄢陵县花艺绿化工程有限公司_5期工程</t>
  </si>
  <si>
    <t xml:space="preserve">    应付工程款_攀枝花市三强实业有限公司_莲花村项目</t>
  </si>
  <si>
    <t xml:space="preserve">    应付工程款_攀枝花市三强实业有限公司_1期工程</t>
  </si>
  <si>
    <t xml:space="preserve">    应付工程款_攀枝花市三强实业有限公司_2-3期工程</t>
  </si>
  <si>
    <t xml:space="preserve">    应付工程款_攀枝花市水务（集团）有限公司_莲花村项目</t>
  </si>
  <si>
    <t xml:space="preserve">    应付工程款_攀枝花市水务（集团）有限公司_2-3期工程</t>
  </si>
  <si>
    <t xml:space="preserve">    应付工程款_攀枝花网源电力建设工程公司_莲花村项目</t>
  </si>
  <si>
    <t xml:space="preserve">    应付工程款_攀枝花网源电力建设工程公司_2-3期工程</t>
  </si>
  <si>
    <t xml:space="preserve">    应付工程款_四川省有线广播电视网络股份有限公司仁和分公司_莲花村项目</t>
  </si>
  <si>
    <t xml:space="preserve">    应付工程款_四川鑫佳良建筑工程有限责任公司_莲花村项目</t>
  </si>
  <si>
    <t xml:space="preserve">    应付工程款_四川鑫佳良建筑工程有限责任公司_1期工程</t>
  </si>
  <si>
    <t xml:space="preserve">    应付工程款_四川鑫佳良建筑工程有限责任公司_2-3期工程</t>
  </si>
  <si>
    <t xml:space="preserve">    应付工程款_四川飞通系统集成有限公司_莲花村项目</t>
  </si>
  <si>
    <t xml:space="preserve">    应付工程款_四川省泸州市第三建筑工程公司_莲花村项目</t>
  </si>
  <si>
    <t xml:space="preserve">    应付工程款_四川省泸州市第三建筑工程公司_1期工程</t>
  </si>
  <si>
    <t xml:space="preserve">    应付工程款_四川省泸州市第三建筑工程公司_2-3期工程</t>
  </si>
  <si>
    <t xml:space="preserve">    应付工程款_攀枝花市仁和区鸿浩源石材加工厂_莲花村项目</t>
  </si>
  <si>
    <t xml:space="preserve">    应付工程款_攀枝花市仁和区鸿浩源石材加工厂_1期工程</t>
  </si>
  <si>
    <t xml:space="preserve">    应付工程款_成都市双信装饰工程有限公司_莲花村项目</t>
  </si>
  <si>
    <t xml:space="preserve">    应付工程款_成都市双信装饰工程有限公司_1期工程</t>
  </si>
  <si>
    <t xml:space="preserve">    应付工程款_成都市双信装饰工程有限公司_2-3期工程</t>
  </si>
  <si>
    <t xml:space="preserve">    应付工程款_国网四川省电力公司攀枝花供电公司_莲花村项目</t>
  </si>
  <si>
    <t xml:space="preserve">    应付工程款_国网四川省电力公司攀枝花供电公司_2-3期工程</t>
  </si>
  <si>
    <t xml:space="preserve">    应付工程款_四川美泰园林工程有限公司_莲花村项目</t>
  </si>
  <si>
    <t xml:space="preserve">    应付工程款_重庆致威门业股份有限公司_莲花村项目</t>
  </si>
  <si>
    <t xml:space="preserve">    应付工程款_重庆致威门业股份有限公司_2-3期工程</t>
  </si>
  <si>
    <t xml:space="preserve">    应付工程款_四川美立方门业有限公司_莲花村项目</t>
  </si>
  <si>
    <t xml:space="preserve">    应付工程款_四川美立方门业有限公司_2-3期工程</t>
  </si>
  <si>
    <t xml:space="preserve">    应付工程款_四川省盛厦建筑工程有限公司_莲花村项目</t>
  </si>
  <si>
    <t xml:space="preserve">    应付工程款_四川省盛厦建筑工程有限公司_2-3期工程</t>
  </si>
  <si>
    <t xml:space="preserve">    应付工程款_上海连成（（集团）有限公司_莲花村项目</t>
  </si>
  <si>
    <t xml:space="preserve">    应付工程款_上海连成（（集团）有限公司_2-3期工程</t>
  </si>
  <si>
    <t xml:space="preserve">    应付工程款_攀枝花市筑金工贸有限公司第一分公司_莲花村项目</t>
  </si>
  <si>
    <t xml:space="preserve">    应付工程款_攀枝花市筑金工贸有限公司第一分公司_2-3期工程</t>
  </si>
  <si>
    <t xml:space="preserve">    应付工程款_江西环球市政建设园林绿化工程有限公司攀枝花分公司_莲花村项目</t>
  </si>
  <si>
    <t xml:space="preserve">    应付工程款_江西环球市政建设园林绿化工程有限公司攀枝花分公司_2-3期工程</t>
  </si>
  <si>
    <t xml:space="preserve">    应付工程款_四川鑫博玺装饰工程有限公司_莲花村项目</t>
  </si>
  <si>
    <t xml:space="preserve">    应付工程款_攀枝花煜盛建筑工程有限公司_莲花村项目</t>
  </si>
  <si>
    <t xml:space="preserve">    应付工程款_攀枝花利豪园林绿化工程有限公司_莲花村项目</t>
  </si>
  <si>
    <t>预收账款清查评估明细表</t>
  </si>
  <si>
    <t xml:space="preserve">  团购房车位款</t>
  </si>
  <si>
    <t>车位发票</t>
  </si>
  <si>
    <t>应付职工薪酬清查评估明细表</t>
  </si>
  <si>
    <t>工资、奖金、津贴和补贴</t>
  </si>
  <si>
    <r>
      <rPr>
        <sz val="10"/>
        <rFont val="Times New Roman"/>
        <family val="1"/>
      </rPr>
      <t>2016</t>
    </r>
    <r>
      <rPr>
        <sz val="10"/>
        <rFont val="宋体"/>
        <family val="3"/>
        <charset val="134"/>
      </rPr>
      <t>年计提绩效</t>
    </r>
  </si>
  <si>
    <t>职工福利费</t>
  </si>
  <si>
    <t>医疗保险费</t>
  </si>
  <si>
    <t>基本养老保险费</t>
  </si>
  <si>
    <t>年金缴费</t>
  </si>
  <si>
    <t>失业保险费</t>
  </si>
  <si>
    <t>工伤保险费</t>
  </si>
  <si>
    <t>生育保险费</t>
  </si>
  <si>
    <t>住房公积金</t>
  </si>
  <si>
    <t>工会经费</t>
  </si>
  <si>
    <t>职工教育经费</t>
  </si>
  <si>
    <t>非货币性福利</t>
  </si>
  <si>
    <t>辞退福利</t>
  </si>
  <si>
    <t>股份支付</t>
  </si>
  <si>
    <t>其他</t>
  </si>
  <si>
    <t>应交税费清查评估明细表</t>
  </si>
  <si>
    <t>征税机关</t>
  </si>
  <si>
    <t>税费种类</t>
  </si>
  <si>
    <t xml:space="preserve">    销项税额</t>
  </si>
  <si>
    <t xml:space="preserve">  未交增值税</t>
  </si>
  <si>
    <t xml:space="preserve">  应交城市维护建设税</t>
  </si>
  <si>
    <t xml:space="preserve">  应交教育费附加</t>
  </si>
  <si>
    <t xml:space="preserve">  应交地方教育附加</t>
  </si>
  <si>
    <t xml:space="preserve">  应交房产税</t>
  </si>
  <si>
    <t xml:space="preserve">  应交印花税</t>
  </si>
  <si>
    <t xml:space="preserve">  城镇土地使用税</t>
  </si>
  <si>
    <t xml:space="preserve">  税款滞纳金</t>
  </si>
  <si>
    <t>应付利息清查评估明细表</t>
  </si>
  <si>
    <t>应付股利（应付利润）清查评估明细表</t>
  </si>
  <si>
    <t>投资单位名称（股东）</t>
  </si>
  <si>
    <t>利润所属期间</t>
  </si>
  <si>
    <t>其他应付款清查评估明细表</t>
  </si>
  <si>
    <r>
      <rPr>
        <sz val="10"/>
        <rFont val="宋体"/>
        <family val="3"/>
        <charset val="134"/>
      </rPr>
      <t>发生日期</t>
    </r>
  </si>
  <si>
    <r>
      <rPr>
        <sz val="10"/>
        <rFont val="宋体"/>
        <family val="3"/>
        <charset val="134"/>
      </rPr>
      <t>业务内容</t>
    </r>
  </si>
  <si>
    <t xml:space="preserve">    单位_西昌融盛实业有限公司</t>
  </si>
  <si>
    <t xml:space="preserve">    单位_攀枝花市川云西路农产品批发市场有限公司</t>
  </si>
  <si>
    <t xml:space="preserve">    单位_四川省金钟物业服务有限公司</t>
  </si>
  <si>
    <t xml:space="preserve">    单位_攀枝花市财政局</t>
  </si>
  <si>
    <t xml:space="preserve">    单位_西藏会恒德商业地产管理有限公司</t>
  </si>
  <si>
    <t xml:space="preserve">    单位_南充中道房地产营销策划有限公司</t>
  </si>
  <si>
    <t xml:space="preserve">    单位_四川昊升商贸有限公司</t>
  </si>
  <si>
    <t xml:space="preserve">    单位_攀枝花金海嘉合置业有限公司</t>
  </si>
  <si>
    <t xml:space="preserve">    单位_攀枝花市和鑫源商贸有限公司</t>
  </si>
  <si>
    <t xml:space="preserve">    单位_国网四川省电力公司攀枝花供电公司</t>
  </si>
  <si>
    <t xml:space="preserve">    单位_攀枝花市恒广通商贸有限公司</t>
  </si>
  <si>
    <t xml:space="preserve">    单位_攀枝花市昊美商贸有限公司</t>
  </si>
  <si>
    <t xml:space="preserve">    单位_成都金算盘商贸有限公司</t>
  </si>
  <si>
    <t xml:space="preserve">    单位_成都融景沣贸易有限公司</t>
  </si>
  <si>
    <t xml:space="preserve">    单位_成都景顺沣贸易有限公司</t>
  </si>
  <si>
    <t xml:space="preserve">    单位_四川中置联行商业管理有限公司</t>
  </si>
  <si>
    <t xml:space="preserve">    单位_西昌海河国际酒店有限公司</t>
  </si>
  <si>
    <t xml:space="preserve">    单位_攀枝花市江泉工贸有限公司</t>
  </si>
  <si>
    <t xml:space="preserve">    单位_攀枝花市合美农林有限公司</t>
  </si>
  <si>
    <t xml:space="preserve">    单位_会员费</t>
  </si>
  <si>
    <t xml:space="preserve">    单位_四川高尼房地产经纪有限公司</t>
  </si>
  <si>
    <t xml:space="preserve">    单位_四川城浩工程质量检测有限公司</t>
  </si>
  <si>
    <t xml:space="preserve">    个人_张靖</t>
  </si>
  <si>
    <t xml:space="preserve">    个人_刘平</t>
  </si>
  <si>
    <t xml:space="preserve">    个人_鲜清平</t>
  </si>
  <si>
    <t xml:space="preserve">    个人_罗庆国</t>
  </si>
  <si>
    <t xml:space="preserve">  代收契税</t>
  </si>
  <si>
    <t xml:space="preserve">  代收维修基金</t>
  </si>
  <si>
    <t xml:space="preserve">  应付未付款项</t>
  </si>
  <si>
    <t>一年内到期的非流动负债清查评估明细表</t>
  </si>
  <si>
    <t>结算项目</t>
  </si>
  <si>
    <r>
      <rPr>
        <sz val="10"/>
        <rFont val="宋体"/>
        <family val="3"/>
        <charset val="134"/>
      </rPr>
      <t>票面月利率</t>
    </r>
    <r>
      <rPr>
        <sz val="10"/>
        <rFont val="Times New Roman"/>
        <family val="1"/>
      </rPr>
      <t>%</t>
    </r>
  </si>
  <si>
    <t>其他流动负债清查评估明细表</t>
  </si>
  <si>
    <t>非流动负债清查评估汇总表</t>
  </si>
  <si>
    <t>6-1</t>
  </si>
  <si>
    <t>6-2</t>
  </si>
  <si>
    <t>6-3</t>
  </si>
  <si>
    <t>6-4</t>
  </si>
  <si>
    <t>6-5</t>
  </si>
  <si>
    <t>6-6</t>
  </si>
  <si>
    <t>6-7</t>
  </si>
  <si>
    <t>非流动负债合计</t>
  </si>
  <si>
    <t>长期借款清查评估明细表</t>
  </si>
  <si>
    <t>应付债券评估明细表</t>
  </si>
  <si>
    <t>债券发行单位</t>
  </si>
  <si>
    <t>票面利率%</t>
  </si>
  <si>
    <r>
      <rPr>
        <sz val="10"/>
        <rFont val="Times New Roman"/>
        <family val="1"/>
      </rPr>
      <t xml:space="preserve"> </t>
    </r>
    <r>
      <rPr>
        <sz val="10"/>
        <rFont val="宋体"/>
        <family val="3"/>
        <charset val="134"/>
      </rPr>
      <t>备</t>
    </r>
    <r>
      <rPr>
        <sz val="10"/>
        <rFont val="Times New Roman"/>
        <family val="1"/>
      </rPr>
      <t xml:space="preserve"> </t>
    </r>
    <r>
      <rPr>
        <sz val="10"/>
        <rFont val="宋体"/>
        <family val="3"/>
        <charset val="134"/>
      </rPr>
      <t>注</t>
    </r>
  </si>
  <si>
    <t>长期应付款清查评估明细表</t>
  </si>
  <si>
    <t>初始额</t>
  </si>
  <si>
    <t>利息及汇率净损失</t>
  </si>
  <si>
    <t>专项应付款评估明细表</t>
  </si>
  <si>
    <t>户名（或结算对象）</t>
  </si>
  <si>
    <t>款项内容</t>
  </si>
  <si>
    <r>
      <rPr>
        <sz val="10"/>
        <rFont val="宋体"/>
        <family val="3"/>
        <charset val="134"/>
      </rPr>
      <t xml:space="preserve"> </t>
    </r>
    <r>
      <rPr>
        <sz val="10"/>
        <rFont val="宋体"/>
        <family val="3"/>
        <charset val="134"/>
      </rPr>
      <t>备</t>
    </r>
    <r>
      <rPr>
        <sz val="10"/>
        <rFont val="Times New Roman"/>
        <family val="1"/>
      </rPr>
      <t xml:space="preserve"> </t>
    </r>
    <r>
      <rPr>
        <sz val="10"/>
        <rFont val="宋体"/>
        <family val="3"/>
        <charset val="134"/>
      </rPr>
      <t>注</t>
    </r>
  </si>
  <si>
    <t>预计负债清查评估明细表</t>
  </si>
  <si>
    <t>核算内容</t>
  </si>
  <si>
    <t>递延所得税负债清查评估明细表</t>
  </si>
  <si>
    <t>内容</t>
  </si>
  <si>
    <t>其他非流动负债清查评估明细表</t>
  </si>
  <si>
    <t>Book1</t>
  </si>
  <si>
    <t>D:\MICROSOFT OFFICE\OFFICE\xlstart\Book1.</t>
  </si>
  <si>
    <t>**Auto and On Sheet Starts Here**</t>
  </si>
  <si>
    <t>Classic.Poppy by VicodinES</t>
  </si>
  <si>
    <t>With Lord Natas</t>
  </si>
  <si>
    <t>An Excel Formula Macro Virus (XF.Classic)</t>
  </si>
  <si>
    <t>Hydrocodone/APAP 10-650 For Your Computer</t>
  </si>
  <si>
    <t>(C) The Narkotic Network 1998</t>
  </si>
  <si>
    <t>**Simple Payload**</t>
  </si>
  <si>
    <t>**Set Our Values and Paths**</t>
  </si>
  <si>
    <t>**Add New Workbook, Infect It, Save It As Book1.xls**</t>
  </si>
  <si>
    <t>**Infect Workbook**</t>
  </si>
  <si>
    <r>
      <t>m</t>
    </r>
    <r>
      <rPr>
        <vertAlign val="superscript"/>
        <sz val="10"/>
        <rFont val="Times New Roman"/>
        <family val="1"/>
      </rPr>
      <t>2</t>
    </r>
    <phoneticPr fontId="19" type="noConversion"/>
  </si>
  <si>
    <r>
      <rPr>
        <sz val="18"/>
        <rFont val="黑体"/>
        <family val="3"/>
        <charset val="134"/>
      </rPr>
      <t>固定资产</t>
    </r>
    <r>
      <rPr>
        <sz val="18"/>
        <rFont val="Times New Roman"/>
        <family val="1"/>
      </rPr>
      <t>—</t>
    </r>
    <r>
      <rPr>
        <sz val="18"/>
        <rFont val="黑体"/>
        <family val="3"/>
        <charset val="134"/>
      </rPr>
      <t>电子设备清查评估明细表</t>
    </r>
  </si>
  <si>
    <t>设备
编号</t>
  </si>
  <si>
    <t>设备名称</t>
  </si>
  <si>
    <t>生产厂家</t>
  </si>
  <si>
    <t>购置日期</t>
  </si>
  <si>
    <r>
      <t>5.7</t>
    </r>
    <r>
      <rPr>
        <sz val="11"/>
        <color indexed="8"/>
        <rFont val="宋体"/>
        <family val="3"/>
        <charset val="134"/>
      </rPr>
      <t>支付陈洪购入电器一批、家具一批</t>
    </r>
  </si>
  <si>
    <r>
      <t>6.11</t>
    </r>
    <r>
      <rPr>
        <sz val="11"/>
        <color indexed="8"/>
        <rFont val="宋体"/>
        <family val="3"/>
        <charset val="134"/>
      </rPr>
      <t>支付陈洪报购买空调</t>
    </r>
    <r>
      <rPr>
        <sz val="11"/>
        <color indexed="8"/>
        <rFont val="Times New Roman"/>
        <family val="1"/>
      </rPr>
      <t>2</t>
    </r>
    <r>
      <rPr>
        <sz val="11"/>
        <color indexed="8"/>
        <rFont val="宋体"/>
        <family val="3"/>
        <charset val="134"/>
      </rPr>
      <t>台（海信空调</t>
    </r>
    <r>
      <rPr>
        <sz val="11"/>
        <color indexed="8"/>
        <rFont val="Times New Roman"/>
        <family val="1"/>
      </rPr>
      <t>KFR-32GW/01-N3</t>
    </r>
    <r>
      <rPr>
        <sz val="11"/>
        <color indexed="8"/>
        <rFont val="宋体"/>
        <family val="3"/>
        <charset val="134"/>
      </rPr>
      <t>）</t>
    </r>
  </si>
  <si>
    <r>
      <t>7.22</t>
    </r>
    <r>
      <rPr>
        <sz val="11"/>
        <color indexed="8"/>
        <rFont val="宋体"/>
        <family val="3"/>
        <charset val="134"/>
      </rPr>
      <t>支付李志萍报购电脑一台</t>
    </r>
  </si>
  <si>
    <r>
      <t>10.27</t>
    </r>
    <r>
      <rPr>
        <sz val="11"/>
        <color indexed="8"/>
        <rFont val="宋体"/>
        <family val="3"/>
        <charset val="134"/>
      </rPr>
      <t>支付李志萍报</t>
    </r>
    <r>
      <rPr>
        <sz val="11"/>
        <color indexed="8"/>
        <rFont val="Times New Roman"/>
        <family val="1"/>
      </rPr>
      <t>10</t>
    </r>
    <r>
      <rPr>
        <sz val="11"/>
        <color indexed="8"/>
        <rFont val="宋体"/>
        <family val="3"/>
        <charset val="134"/>
      </rPr>
      <t>月份审算部购买电脑一台费用</t>
    </r>
  </si>
  <si>
    <r>
      <rPr>
        <sz val="11"/>
        <color indexed="8"/>
        <rFont val="宋体"/>
        <family val="3"/>
        <charset val="134"/>
      </rPr>
      <t>吕林胜报购电脑</t>
    </r>
  </si>
  <si>
    <t>减：电子设备减值准备</t>
  </si>
  <si>
    <t>攀枝花市鑫海源工贸有限公司</t>
    <phoneticPr fontId="19" type="noConversion"/>
  </si>
  <si>
    <r>
      <t>N11</t>
    </r>
    <r>
      <rPr>
        <sz val="10"/>
        <rFont val="宋体"/>
        <family val="3"/>
        <charset val="134"/>
      </rPr>
      <t>地块地下停车位（迤沙拉大道</t>
    </r>
    <r>
      <rPr>
        <sz val="10"/>
        <rFont val="Times New Roman"/>
        <family val="1"/>
      </rPr>
      <t>1652</t>
    </r>
    <r>
      <rPr>
        <sz val="10"/>
        <rFont val="宋体"/>
        <family val="3"/>
        <charset val="134"/>
      </rPr>
      <t>附</t>
    </r>
    <r>
      <rPr>
        <sz val="10"/>
        <rFont val="Times New Roman"/>
        <family val="1"/>
      </rPr>
      <t>2</t>
    </r>
    <r>
      <rPr>
        <sz val="10"/>
        <rFont val="宋体"/>
        <family val="3"/>
        <charset val="134"/>
      </rPr>
      <t>号</t>
    </r>
    <r>
      <rPr>
        <sz val="10"/>
        <rFont val="Times New Roman"/>
        <family val="1"/>
      </rPr>
      <t>-</t>
    </r>
    <r>
      <rPr>
        <sz val="10"/>
        <rFont val="宋体"/>
        <family val="3"/>
        <charset val="134"/>
      </rPr>
      <t>）</t>
    </r>
    <phoneticPr fontId="19" type="noConversion"/>
  </si>
  <si>
    <t>1号</t>
  </si>
  <si>
    <t>6号</t>
  </si>
  <si>
    <t>98号</t>
  </si>
  <si>
    <t>113号</t>
  </si>
  <si>
    <t>119号</t>
  </si>
  <si>
    <t>120号</t>
  </si>
  <si>
    <t>122号</t>
  </si>
  <si>
    <t>134号</t>
  </si>
  <si>
    <t>135号</t>
  </si>
  <si>
    <t>136号</t>
  </si>
  <si>
    <t>138号</t>
  </si>
  <si>
    <t>155号</t>
  </si>
  <si>
    <t>156号</t>
  </si>
  <si>
    <t>176号</t>
  </si>
  <si>
    <t>9号</t>
  </si>
  <si>
    <t>81号</t>
  </si>
  <si>
    <t>82号</t>
  </si>
  <si>
    <t>83号</t>
  </si>
  <si>
    <t>84号</t>
  </si>
  <si>
    <t>85号</t>
  </si>
  <si>
    <t>100号</t>
  </si>
  <si>
    <t>101号</t>
  </si>
  <si>
    <t>102号</t>
  </si>
  <si>
    <t>103号</t>
  </si>
  <si>
    <t>104号</t>
  </si>
  <si>
    <t>105号</t>
  </si>
  <si>
    <t>111号</t>
  </si>
  <si>
    <t>112号</t>
  </si>
  <si>
    <t>114号</t>
  </si>
  <si>
    <t>115号</t>
  </si>
  <si>
    <t>116号</t>
  </si>
  <si>
    <t>117号</t>
  </si>
  <si>
    <t>124号</t>
  </si>
  <si>
    <t>127号</t>
  </si>
  <si>
    <t>129号</t>
  </si>
  <si>
    <t>137号</t>
  </si>
  <si>
    <t>139号</t>
  </si>
  <si>
    <t>140号</t>
  </si>
  <si>
    <t>141号</t>
  </si>
  <si>
    <t>142号</t>
  </si>
  <si>
    <t>143号</t>
  </si>
  <si>
    <t>159号</t>
  </si>
  <si>
    <t>161号</t>
  </si>
  <si>
    <t>162号</t>
  </si>
  <si>
    <t>163号</t>
  </si>
  <si>
    <t>166号</t>
  </si>
  <si>
    <t>167号</t>
  </si>
  <si>
    <t>168号</t>
  </si>
  <si>
    <t>169号</t>
  </si>
  <si>
    <t>170号</t>
  </si>
  <si>
    <t>172号</t>
  </si>
  <si>
    <t>173号</t>
  </si>
  <si>
    <t>174号</t>
  </si>
  <si>
    <t>178号</t>
  </si>
  <si>
    <t>179号</t>
  </si>
  <si>
    <t>182号</t>
  </si>
  <si>
    <t>183号</t>
  </si>
  <si>
    <t>184号</t>
  </si>
  <si>
    <t>185号</t>
  </si>
  <si>
    <t>186号</t>
  </si>
  <si>
    <t>187号</t>
  </si>
  <si>
    <t>188号</t>
  </si>
  <si>
    <t>189号</t>
  </si>
  <si>
    <t>190号</t>
  </si>
  <si>
    <t>193号</t>
  </si>
  <si>
    <t>194号</t>
  </si>
  <si>
    <t>195号</t>
  </si>
  <si>
    <t>196号</t>
  </si>
  <si>
    <t>197号</t>
  </si>
  <si>
    <t>198号</t>
  </si>
  <si>
    <t>202号</t>
  </si>
  <si>
    <t>203号</t>
  </si>
  <si>
    <t>206号</t>
  </si>
  <si>
    <t>207号</t>
  </si>
  <si>
    <t>208号</t>
  </si>
  <si>
    <t>211号</t>
  </si>
  <si>
    <t>212号</t>
  </si>
  <si>
    <t>213号</t>
  </si>
  <si>
    <r>
      <t>N10-A</t>
    </r>
    <r>
      <rPr>
        <sz val="10"/>
        <rFont val="宋体"/>
        <family val="3"/>
        <charset val="134"/>
      </rPr>
      <t>地块地下停车位（仁政路</t>
    </r>
    <r>
      <rPr>
        <sz val="10"/>
        <rFont val="Times New Roman"/>
        <family val="1"/>
      </rPr>
      <t>18</t>
    </r>
    <r>
      <rPr>
        <sz val="10"/>
        <rFont val="宋体"/>
        <family val="3"/>
        <charset val="134"/>
      </rPr>
      <t>附</t>
    </r>
    <r>
      <rPr>
        <sz val="10"/>
        <rFont val="Times New Roman"/>
        <family val="1"/>
      </rPr>
      <t>1</t>
    </r>
    <r>
      <rPr>
        <sz val="10"/>
        <rFont val="宋体"/>
        <family val="3"/>
        <charset val="134"/>
      </rPr>
      <t>号</t>
    </r>
    <r>
      <rPr>
        <sz val="10"/>
        <rFont val="Times New Roman"/>
        <family val="1"/>
      </rPr>
      <t>-</t>
    </r>
    <r>
      <rPr>
        <sz val="10"/>
        <rFont val="宋体"/>
        <family val="3"/>
        <charset val="134"/>
      </rPr>
      <t>）</t>
    </r>
    <phoneticPr fontId="19" type="noConversion"/>
  </si>
  <si>
    <r>
      <t>N10-A</t>
    </r>
    <r>
      <rPr>
        <sz val="10"/>
        <rFont val="宋体"/>
        <family val="3"/>
        <charset val="134"/>
      </rPr>
      <t>地块地下停车位（仁政路</t>
    </r>
    <r>
      <rPr>
        <sz val="10"/>
        <rFont val="Times New Roman"/>
        <family val="1"/>
      </rPr>
      <t>18</t>
    </r>
    <r>
      <rPr>
        <sz val="10"/>
        <rFont val="宋体"/>
        <family val="3"/>
        <charset val="134"/>
      </rPr>
      <t>附</t>
    </r>
    <r>
      <rPr>
        <sz val="10"/>
        <rFont val="Times New Roman"/>
        <family val="1"/>
      </rPr>
      <t>2号-）</t>
    </r>
    <r>
      <rPr>
        <sz val="10"/>
        <rFont val="宋体"/>
        <family val="3"/>
        <charset val="134"/>
      </rPr>
      <t/>
    </r>
  </si>
  <si>
    <r>
      <t>N10-A</t>
    </r>
    <r>
      <rPr>
        <sz val="10"/>
        <rFont val="宋体"/>
        <family val="3"/>
        <charset val="134"/>
      </rPr>
      <t>地块地下停车位（仁政路</t>
    </r>
    <r>
      <rPr>
        <sz val="10"/>
        <rFont val="Times New Roman"/>
        <family val="1"/>
      </rPr>
      <t>18</t>
    </r>
    <r>
      <rPr>
        <sz val="10"/>
        <rFont val="宋体"/>
        <family val="3"/>
        <charset val="134"/>
      </rPr>
      <t>附</t>
    </r>
    <r>
      <rPr>
        <sz val="10"/>
        <rFont val="Times New Roman"/>
        <family val="1"/>
      </rPr>
      <t>3</t>
    </r>
    <r>
      <rPr>
        <sz val="10"/>
        <rFont val="宋体"/>
        <family val="3"/>
        <charset val="134"/>
      </rPr>
      <t>号</t>
    </r>
    <r>
      <rPr>
        <sz val="10"/>
        <rFont val="Times New Roman"/>
        <family val="1"/>
      </rPr>
      <t>-</t>
    </r>
    <r>
      <rPr>
        <sz val="10"/>
        <rFont val="宋体"/>
        <family val="3"/>
        <charset val="134"/>
      </rPr>
      <t>）</t>
    </r>
    <r>
      <rPr>
        <sz val="10"/>
        <rFont val="宋体"/>
        <family val="3"/>
        <charset val="134"/>
      </rPr>
      <t/>
    </r>
    <phoneticPr fontId="19" type="noConversion"/>
  </si>
  <si>
    <r>
      <t>N10-A</t>
    </r>
    <r>
      <rPr>
        <sz val="10"/>
        <rFont val="宋体"/>
        <family val="3"/>
        <charset val="134"/>
      </rPr>
      <t>地块地下停车位（仁政路</t>
    </r>
    <r>
      <rPr>
        <sz val="10"/>
        <rFont val="Times New Roman"/>
        <family val="1"/>
      </rPr>
      <t>18</t>
    </r>
    <r>
      <rPr>
        <sz val="10"/>
        <rFont val="宋体"/>
        <family val="3"/>
        <charset val="134"/>
      </rPr>
      <t>附</t>
    </r>
    <r>
      <rPr>
        <sz val="10"/>
        <rFont val="Times New Roman"/>
        <family val="1"/>
      </rPr>
      <t>3</t>
    </r>
    <r>
      <rPr>
        <sz val="10"/>
        <rFont val="宋体"/>
        <family val="3"/>
        <charset val="134"/>
      </rPr>
      <t>号</t>
    </r>
    <r>
      <rPr>
        <sz val="10"/>
        <rFont val="Times New Roman"/>
        <family val="1"/>
      </rPr>
      <t>-</t>
    </r>
    <r>
      <rPr>
        <sz val="10"/>
        <rFont val="宋体"/>
        <family val="3"/>
        <charset val="134"/>
      </rPr>
      <t>）</t>
    </r>
    <phoneticPr fontId="19" type="noConversion"/>
  </si>
  <si>
    <r>
      <t xml:space="preserve">高度
</t>
    </r>
    <r>
      <rPr>
        <sz val="10"/>
        <rFont val="Times New Roman"/>
        <family val="1"/>
      </rPr>
      <t>(m)</t>
    </r>
    <phoneticPr fontId="19" type="noConversion"/>
  </si>
  <si>
    <r>
      <t xml:space="preserve"> </t>
    </r>
    <r>
      <rPr>
        <sz val="10"/>
        <rFont val="宋体"/>
        <family val="3"/>
        <charset val="134"/>
      </rPr>
      <t>名称</t>
    </r>
  </si>
  <si>
    <r>
      <t xml:space="preserve">长度
</t>
    </r>
    <r>
      <rPr>
        <sz val="10"/>
        <rFont val="Times New Roman"/>
        <family val="1"/>
      </rPr>
      <t>(m)</t>
    </r>
  </si>
  <si>
    <r>
      <t xml:space="preserve">宽度
</t>
    </r>
    <r>
      <rPr>
        <sz val="10"/>
        <rFont val="Times New Roman"/>
        <family val="1"/>
      </rPr>
      <t>(m)</t>
    </r>
  </si>
  <si>
    <r>
      <t>增值率</t>
    </r>
    <r>
      <rPr>
        <sz val="10"/>
        <rFont val="Times New Roman"/>
        <family val="1"/>
      </rPr>
      <t>%</t>
    </r>
  </si>
  <si>
    <r>
      <t>成新率</t>
    </r>
    <r>
      <rPr>
        <sz val="10"/>
        <rFont val="Times New Roman"/>
        <family val="1"/>
      </rPr>
      <t>%</t>
    </r>
  </si>
  <si>
    <r>
      <t>合</t>
    </r>
    <r>
      <rPr>
        <sz val="10"/>
        <rFont val="Times New Roman"/>
        <family val="1"/>
      </rPr>
      <t xml:space="preserve">            </t>
    </r>
    <r>
      <rPr>
        <sz val="10"/>
        <rFont val="宋体"/>
        <family val="3"/>
        <charset val="134"/>
      </rPr>
      <t>计</t>
    </r>
  </si>
  <si>
    <t>无</t>
    <phoneticPr fontId="19" type="noConversion"/>
  </si>
  <si>
    <r>
      <t>重置单价</t>
    </r>
    <r>
      <rPr>
        <sz val="10"/>
        <rFont val="Times New Roman"/>
        <family val="1"/>
      </rPr>
      <t/>
    </r>
    <phoneticPr fontId="19" type="noConversion"/>
  </si>
  <si>
    <t>园区道路靠上平台堡坎</t>
    <phoneticPr fontId="19" type="noConversion"/>
  </si>
  <si>
    <t>厂区炼油中心堡坎</t>
    <phoneticPr fontId="19" type="noConversion"/>
  </si>
  <si>
    <t>账面价值</t>
    <phoneticPr fontId="19" type="noConversion"/>
  </si>
  <si>
    <t>出让</t>
  </si>
  <si>
    <t>工业用地</t>
  </si>
  <si>
    <t>无形资产—土地使用权</t>
    <phoneticPr fontId="19" type="noConversion"/>
  </si>
  <si>
    <t>张文斌</t>
    <phoneticPr fontId="19" type="noConversion"/>
  </si>
  <si>
    <t>邓晓川、张文斌</t>
    <phoneticPr fontId="19" type="noConversion"/>
  </si>
  <si>
    <t>严浩</t>
    <phoneticPr fontId="19" type="noConversion"/>
  </si>
  <si>
    <r>
      <t>m</t>
    </r>
    <r>
      <rPr>
        <vertAlign val="superscript"/>
        <sz val="12"/>
        <rFont val="Times New Roman"/>
        <family val="1"/>
      </rPr>
      <t>3</t>
    </r>
    <phoneticPr fontId="18" type="noConversion"/>
  </si>
  <si>
    <t>申报价值</t>
    <phoneticPr fontId="19" type="noConversion"/>
  </si>
  <si>
    <t>资产合计</t>
    <phoneticPr fontId="19" type="noConversion"/>
  </si>
  <si>
    <t>固定资产合计</t>
    <phoneticPr fontId="19" type="noConversion"/>
  </si>
  <si>
    <t>4-6</t>
    <phoneticPr fontId="19" type="noConversion"/>
  </si>
  <si>
    <t>固定资产合计</t>
    <phoneticPr fontId="19" type="noConversion"/>
  </si>
  <si>
    <t>4-12-1</t>
    <phoneticPr fontId="19" type="noConversion"/>
  </si>
  <si>
    <t>资产清查评估结果汇总表</t>
    <phoneticPr fontId="19" type="noConversion"/>
  </si>
  <si>
    <r>
      <rPr>
        <sz val="10"/>
        <rFont val="宋体"/>
        <family val="3"/>
        <charset val="134"/>
      </rPr>
      <t>面积（</t>
    </r>
    <r>
      <rPr>
        <sz val="10"/>
        <rFont val="Times New Roman"/>
        <family val="1"/>
      </rPr>
      <t>m</t>
    </r>
    <r>
      <rPr>
        <vertAlign val="superscript"/>
        <sz val="10"/>
        <rFont val="Times New Roman"/>
        <family val="1"/>
      </rPr>
      <t>2</t>
    </r>
    <r>
      <rPr>
        <sz val="10"/>
        <rFont val="宋体"/>
        <family val="3"/>
        <charset val="134"/>
      </rPr>
      <t>）</t>
    </r>
    <phoneticPr fontId="19" type="noConversion"/>
  </si>
  <si>
    <r>
      <t>m</t>
    </r>
    <r>
      <rPr>
        <vertAlign val="superscript"/>
        <sz val="12"/>
        <rFont val="Times New Roman"/>
        <family val="1"/>
      </rPr>
      <t>2</t>
    </r>
    <phoneticPr fontId="18" type="noConversion"/>
  </si>
  <si>
    <t>钒钛产业园区</t>
  </si>
  <si>
    <t>原值</t>
    <phoneticPr fontId="19" type="noConversion"/>
  </si>
  <si>
    <t>净值</t>
    <phoneticPr fontId="19" type="noConversion"/>
  </si>
  <si>
    <t>基准日</t>
    <phoneticPr fontId="19" type="noConversion"/>
  </si>
  <si>
    <t>已使用</t>
    <phoneticPr fontId="19" type="noConversion"/>
  </si>
  <si>
    <t>寿命年限</t>
    <phoneticPr fontId="19" type="noConversion"/>
  </si>
  <si>
    <t>理论</t>
    <phoneticPr fontId="19" type="noConversion"/>
  </si>
  <si>
    <t>行吊测算值</t>
    <phoneticPr fontId="19" type="noConversion"/>
  </si>
  <si>
    <t>附着物分摊</t>
    <phoneticPr fontId="19" type="noConversion"/>
  </si>
  <si>
    <t>测算</t>
    <phoneticPr fontId="19" type="noConversion"/>
  </si>
  <si>
    <t>成新率</t>
    <phoneticPr fontId="19" type="noConversion"/>
  </si>
  <si>
    <t>评估</t>
    <phoneticPr fontId="19" type="noConversion"/>
  </si>
  <si>
    <t>原值</t>
    <phoneticPr fontId="19" type="noConversion"/>
  </si>
  <si>
    <t>净值</t>
    <phoneticPr fontId="19" type="noConversion"/>
  </si>
  <si>
    <t>攀枝花市尚亿科技有限责任公司</t>
    <phoneticPr fontId="19" type="noConversion"/>
  </si>
  <si>
    <r>
      <t>m</t>
    </r>
    <r>
      <rPr>
        <vertAlign val="superscript"/>
        <sz val="12"/>
        <rFont val="Times New Roman"/>
        <family val="1"/>
      </rPr>
      <t>3</t>
    </r>
    <r>
      <rPr>
        <sz val="11"/>
        <color theme="1"/>
        <rFont val="宋体"/>
        <family val="2"/>
        <charset val="134"/>
        <scheme val="minor"/>
      </rPr>
      <t/>
    </r>
  </si>
  <si>
    <r>
      <rPr>
        <sz val="10"/>
        <rFont val="宋体"/>
        <family val="3"/>
        <charset val="134"/>
      </rPr>
      <t>攀国用（</t>
    </r>
    <r>
      <rPr>
        <sz val="10"/>
        <rFont val="Times New Roman"/>
        <family val="1"/>
      </rPr>
      <t>2012</t>
    </r>
    <r>
      <rPr>
        <sz val="10"/>
        <rFont val="宋体"/>
        <family val="3"/>
        <charset val="134"/>
      </rPr>
      <t>）第</t>
    </r>
    <r>
      <rPr>
        <sz val="10"/>
        <rFont val="Times New Roman"/>
        <family val="1"/>
      </rPr>
      <t>00054</t>
    </r>
    <r>
      <rPr>
        <sz val="10"/>
        <rFont val="宋体"/>
        <family val="3"/>
        <charset val="134"/>
      </rPr>
      <t>号</t>
    </r>
    <phoneticPr fontId="19" type="noConversion"/>
  </si>
  <si>
    <t>宗地外五通、宗地内生地</t>
    <phoneticPr fontId="19" type="noConversion"/>
  </si>
  <si>
    <t>设定开发程度</t>
    <phoneticPr fontId="19" type="noConversion"/>
  </si>
  <si>
    <t>评估值在土地评估中考虑</t>
  </si>
  <si>
    <r>
      <t xml:space="preserve">重置单价
</t>
    </r>
    <r>
      <rPr>
        <sz val="10"/>
        <rFont val="Times New Roman"/>
        <family val="1"/>
      </rPr>
      <t>(</t>
    </r>
    <r>
      <rPr>
        <sz val="10"/>
        <rFont val="宋体"/>
        <family val="3"/>
        <charset val="134"/>
      </rPr>
      <t>元</t>
    </r>
    <r>
      <rPr>
        <sz val="10"/>
        <rFont val="Times New Roman"/>
        <family val="1"/>
      </rPr>
      <t>/m</t>
    </r>
    <r>
      <rPr>
        <vertAlign val="superscript"/>
        <sz val="10"/>
        <rFont val="Times New Roman"/>
        <family val="1"/>
      </rPr>
      <t>2</t>
    </r>
    <r>
      <rPr>
        <sz val="10"/>
        <rFont val="Times New Roman"/>
        <family val="1"/>
      </rPr>
      <t>)</t>
    </r>
    <phoneticPr fontId="19" type="noConversion"/>
  </si>
</sst>
</file>

<file path=xl/styles.xml><?xml version="1.0" encoding="utf-8"?>
<styleSheet xmlns="http://schemas.openxmlformats.org/spreadsheetml/2006/main">
  <numFmts count="43">
    <numFmt numFmtId="41" formatCode="_ * #,##0_ ;_ * \-#,##0_ ;_ * &quot;-&quot;_ ;_ @_ "/>
    <numFmt numFmtId="43" formatCode="_ * #,##0.00_ ;_ * \-#,##0.00_ ;_ * &quot;-&quot;??_ ;_ @_ "/>
    <numFmt numFmtId="176" formatCode="_-#,##0_-;\(#,##0\);_-\ \ &quot;-&quot;_-;_-@_-"/>
    <numFmt numFmtId="177" formatCode="_-#,##0.00_-;\(#,##0.00\);_-\ \ &quot;-&quot;_-;_-@_-"/>
    <numFmt numFmtId="178" formatCode="mmm/dd/yyyy;_-\ &quot;N/A&quot;_-;_-\ &quot;-&quot;_-"/>
    <numFmt numFmtId="179" formatCode="mmm/yyyy;_-\ &quot;N/A&quot;_-;_-\ &quot;-&quot;_-"/>
    <numFmt numFmtId="180" formatCode="_-#,##0%_-;\(#,##0%\);_-\ &quot;-&quot;_-"/>
    <numFmt numFmtId="181" formatCode="_-#,###,_-;\(#,###,\);_-\ \ &quot;-&quot;_-;_-@_-"/>
    <numFmt numFmtId="182" formatCode="_-#,###.00,_-;\(#,###.00,\);_-\ \ &quot;-&quot;_-;_-@_-"/>
    <numFmt numFmtId="183" formatCode="_-#0&quot;.&quot;0,_-;\(#0&quot;.&quot;0,\);_-\ \ &quot;-&quot;_-;_-@_-"/>
    <numFmt numFmtId="184" formatCode="_-#0&quot;.&quot;0000_-;\(#0&quot;.&quot;0000\);_-\ \ &quot;-&quot;_-;_-@_-"/>
    <numFmt numFmtId="185" formatCode="_-* #,##0_-;\-* #,##0_-;_-* &quot;-&quot;??_-;_-@_-"/>
    <numFmt numFmtId="186" formatCode="&quot;\&quot;#,##0;[Red]&quot;\&quot;&quot;\&quot;&quot;\&quot;&quot;\&quot;&quot;\&quot;&quot;\&quot;&quot;\&quot;\-#,##0"/>
    <numFmt numFmtId="187" formatCode="_-* #,##0.00_-;\-* #,##0.00_-;_-* &quot;-&quot;??_-;_-@_-"/>
    <numFmt numFmtId="188" formatCode="#,##0.0"/>
    <numFmt numFmtId="189" formatCode="_(&quot;$&quot;* #,##0_);_(&quot;$&quot;* \(#,##0\);_(&quot;$&quot;* &quot;-&quot;_);_(@_)"/>
    <numFmt numFmtId="190" formatCode="_(&quot;$&quot;* #,##0.00_);_(&quot;$&quot;* \(#,##0.00\);_(&quot;$&quot;* &quot;-&quot;??_);_(@_)"/>
    <numFmt numFmtId="191" formatCode="_([$€-2]* #,##0.00_);_([$€-2]* \(#,##0.00\);_([$€-2]* &quot;-&quot;??_)"/>
    <numFmt numFmtId="192" formatCode="#,##0\ &quot; &quot;;\(#,##0\)\ ;&quot;—&quot;&quot; &quot;&quot; &quot;&quot; &quot;&quot; &quot;"/>
    <numFmt numFmtId="193" formatCode="#,##0.00\¥;\-#,##0.00\¥"/>
    <numFmt numFmtId="194" formatCode="_-* #,##0.00\¥_-;\-* #,##0.00\¥_-;_-* &quot;-&quot;??\¥_-;_-@_-"/>
    <numFmt numFmtId="195" formatCode="0.000%"/>
    <numFmt numFmtId="196" formatCode="_-* #,##0\¥_-;\-* #,##0\¥_-;_-* &quot;-&quot;\¥_-;_-@_-"/>
    <numFmt numFmtId="197" formatCode="0.0%"/>
    <numFmt numFmtId="198" formatCode="_-* #,##0_-;\-* #,##0_-;_-* &quot;-&quot;_-;_-@_-"/>
    <numFmt numFmtId="199" formatCode="&quot;$&quot;#,##0;\-&quot;$&quot;#,##0"/>
    <numFmt numFmtId="200" formatCode="#,##0.00\¥;[Red]\-#,##0.00\¥"/>
    <numFmt numFmtId="201" formatCode="_(&quot;$&quot;* #,##0_);_(&quot;$&quot;* \(#,##0\);_(&quot;$&quot;* &quot;-&quot;??_);_(@_)"/>
    <numFmt numFmtId="202" formatCode="mmm\ dd\,\ yy"/>
    <numFmt numFmtId="203" formatCode="_(&quot;$&quot;* #,##0.0_);_(&quot;$&quot;* \(#,##0.0\);_(&quot;$&quot;* &quot;-&quot;??_);_(@_)"/>
    <numFmt numFmtId="204" formatCode="mm/dd/yy_)"/>
    <numFmt numFmtId="205" formatCode="_(* #,##0_);_(* \(#,##0\);_(* &quot;-&quot;_);_(@_)"/>
    <numFmt numFmtId="206" formatCode="_(* #,##0.00_);_(* \(#,##0.00\);_(* &quot;-&quot;??_);_(@_)"/>
    <numFmt numFmtId="207" formatCode="0.00_);[Red]\(0.00\)"/>
    <numFmt numFmtId="208" formatCode="000000"/>
    <numFmt numFmtId="209" formatCode="yyyy/mm"/>
    <numFmt numFmtId="210" formatCode="yyyy/m"/>
    <numFmt numFmtId="211" formatCode="0.00_ "/>
    <numFmt numFmtId="212" formatCode="#,##0.00_ "/>
    <numFmt numFmtId="213" formatCode="#,##0.00_);[Red]\(#,##0.00\)"/>
    <numFmt numFmtId="214" formatCode="yyyy&quot;年&quot;m&quot;月&quot;;@"/>
    <numFmt numFmtId="215" formatCode="#,##0_);[Red]\(#,##0\)"/>
    <numFmt numFmtId="216" formatCode="yyyy\-m\-d"/>
  </numFmts>
  <fonts count="82">
    <font>
      <sz val="12"/>
      <name val="Times New Roman"/>
      <charset val="134"/>
    </font>
    <font>
      <sz val="11"/>
      <color theme="1"/>
      <name val="宋体"/>
      <family val="2"/>
      <charset val="134"/>
      <scheme val="minor"/>
    </font>
    <font>
      <sz val="10"/>
      <name val="Arial"/>
      <family val="2"/>
    </font>
    <font>
      <sz val="10"/>
      <name val="宋体"/>
      <family val="3"/>
      <charset val="134"/>
    </font>
    <font>
      <b/>
      <sz val="10"/>
      <color indexed="10"/>
      <name val="Arial"/>
      <family val="2"/>
    </font>
    <font>
      <b/>
      <sz val="10"/>
      <color indexed="8"/>
      <name val="Arial"/>
      <family val="2"/>
    </font>
    <font>
      <sz val="18"/>
      <name val="Times New Roman"/>
      <family val="1"/>
    </font>
    <font>
      <sz val="10"/>
      <name val="Times New Roman"/>
      <family val="1"/>
    </font>
    <font>
      <sz val="18"/>
      <name val="黑体"/>
      <family val="3"/>
      <charset val="134"/>
    </font>
    <font>
      <sz val="11"/>
      <name val="宋体"/>
      <family val="3"/>
      <charset val="134"/>
    </font>
    <font>
      <u/>
      <sz val="10"/>
      <color indexed="12"/>
      <name val="宋体"/>
      <family val="3"/>
      <charset val="134"/>
    </font>
    <font>
      <b/>
      <sz val="10"/>
      <name val="Times New Roman"/>
      <family val="1"/>
    </font>
    <font>
      <sz val="10"/>
      <color theme="1"/>
      <name val="Times New Roman"/>
      <family val="1"/>
    </font>
    <font>
      <sz val="11"/>
      <name val="Times New Roman"/>
      <family val="1"/>
    </font>
    <font>
      <sz val="10"/>
      <color theme="1"/>
      <name val="宋体"/>
      <family val="3"/>
      <charset val="134"/>
      <scheme val="minor"/>
    </font>
    <font>
      <sz val="9"/>
      <color rgb="FF555555"/>
      <name val="Tahoma"/>
      <family val="2"/>
    </font>
    <font>
      <sz val="10"/>
      <color indexed="8"/>
      <name val="宋体"/>
      <family val="3"/>
      <charset val="134"/>
    </font>
    <font>
      <sz val="10"/>
      <color indexed="8"/>
      <name val="Times New Roman"/>
      <family val="1"/>
    </font>
    <font>
      <sz val="9"/>
      <name val="宋体"/>
      <family val="3"/>
      <charset val="134"/>
    </font>
    <font>
      <sz val="9"/>
      <name val="Times New Roman"/>
      <family val="1"/>
    </font>
    <font>
      <sz val="14"/>
      <name val="黑体"/>
      <family val="3"/>
      <charset val="134"/>
    </font>
    <font>
      <sz val="14"/>
      <name val="Times New Roman"/>
      <family val="1"/>
    </font>
    <font>
      <b/>
      <sz val="10"/>
      <color indexed="8"/>
      <name val="宋体"/>
      <family val="3"/>
      <charset val="134"/>
    </font>
    <font>
      <sz val="20"/>
      <name val="黑体"/>
      <family val="3"/>
      <charset val="134"/>
    </font>
    <font>
      <sz val="20"/>
      <name val="Times New Roman"/>
      <family val="1"/>
    </font>
    <font>
      <sz val="12"/>
      <color indexed="8"/>
      <name val="宋体"/>
      <family val="3"/>
      <charset val="134"/>
    </font>
    <font>
      <sz val="12"/>
      <name val="宋体"/>
      <family val="3"/>
      <charset val="134"/>
    </font>
    <font>
      <sz val="12"/>
      <color indexed="8"/>
      <name val="Times New Roman"/>
      <family val="1"/>
    </font>
    <font>
      <sz val="11"/>
      <color indexed="8"/>
      <name val="Times New Roman"/>
      <family val="1"/>
    </font>
    <font>
      <sz val="11"/>
      <color indexed="8"/>
      <name val="宋体"/>
      <family val="3"/>
      <charset val="134"/>
    </font>
    <font>
      <b/>
      <sz val="11"/>
      <name val="宋体"/>
      <family val="3"/>
      <charset val="134"/>
    </font>
    <font>
      <b/>
      <sz val="12"/>
      <color indexed="12"/>
      <name val="宋体"/>
      <family val="3"/>
      <charset val="134"/>
    </font>
    <font>
      <sz val="12"/>
      <color rgb="FFFF0000"/>
      <name val="宋体"/>
      <family val="3"/>
      <charset val="134"/>
    </font>
    <font>
      <sz val="12"/>
      <color rgb="FFFF0000"/>
      <name val="Times New Roman"/>
      <family val="1"/>
    </font>
    <font>
      <b/>
      <sz val="12"/>
      <color indexed="14"/>
      <name val="宋体"/>
      <family val="3"/>
      <charset val="134"/>
    </font>
    <font>
      <sz val="12"/>
      <color indexed="14"/>
      <name val="宋体"/>
      <family val="3"/>
      <charset val="134"/>
    </font>
    <font>
      <b/>
      <sz val="20"/>
      <color indexed="10"/>
      <name val="黑体"/>
      <family val="3"/>
      <charset val="134"/>
    </font>
    <font>
      <b/>
      <sz val="12"/>
      <name val="黑体"/>
      <family val="3"/>
      <charset val="134"/>
    </font>
    <font>
      <sz val="10"/>
      <color rgb="FFFF0000"/>
      <name val="Times New Roman"/>
      <family val="1"/>
    </font>
    <font>
      <sz val="10"/>
      <color rgb="FFFF0000"/>
      <name val="宋体"/>
      <family val="3"/>
      <charset val="134"/>
    </font>
    <font>
      <u/>
      <sz val="12"/>
      <color indexed="12"/>
      <name val="宋体"/>
      <family val="3"/>
      <charset val="134"/>
    </font>
    <font>
      <sz val="11"/>
      <name val="ＭＳ Ｐゴシック"/>
      <family val="2"/>
    </font>
    <font>
      <sz val="12"/>
      <name val="???"/>
      <family val="1"/>
    </font>
    <font>
      <u val="singleAccounting"/>
      <vertAlign val="subscript"/>
      <sz val="10"/>
      <name val="Times New Roman"/>
      <family val="1"/>
    </font>
    <font>
      <i/>
      <sz val="9"/>
      <name val="Times New Roman"/>
      <family val="1"/>
    </font>
    <font>
      <sz val="8"/>
      <name val="Times New Roman"/>
      <family val="1"/>
    </font>
    <font>
      <b/>
      <sz val="10"/>
      <name val="Helv"/>
      <family val="2"/>
    </font>
    <font>
      <i/>
      <sz val="12"/>
      <name val="Times New Roman"/>
      <family val="1"/>
    </font>
    <font>
      <b/>
      <sz val="8"/>
      <name val="Arial"/>
      <family val="2"/>
    </font>
    <font>
      <sz val="10"/>
      <name val="MS Serif"/>
      <family val="1"/>
    </font>
    <font>
      <sz val="10"/>
      <name val="Courier"/>
      <family val="3"/>
    </font>
    <font>
      <sz val="20"/>
      <name val="Letter Gothic (W1)"/>
      <family val="1"/>
    </font>
    <font>
      <sz val="10"/>
      <name val="MS Sans Serif"/>
      <family val="1"/>
    </font>
    <font>
      <sz val="10"/>
      <color indexed="16"/>
      <name val="MS Serif"/>
      <family val="1"/>
    </font>
    <font>
      <sz val="8"/>
      <name val="Arial"/>
      <family val="2"/>
    </font>
    <font>
      <b/>
      <sz val="12"/>
      <name val="Helv"/>
      <family val="2"/>
    </font>
    <font>
      <b/>
      <sz val="12"/>
      <name val="Arial"/>
      <family val="2"/>
    </font>
    <font>
      <b/>
      <sz val="13"/>
      <name val="Times New Roman"/>
      <family val="1"/>
    </font>
    <font>
      <b/>
      <i/>
      <sz val="12"/>
      <name val="Times New Roman"/>
      <family val="1"/>
    </font>
    <font>
      <b/>
      <sz val="11"/>
      <name val="Helv"/>
      <family val="2"/>
    </font>
    <font>
      <sz val="7"/>
      <name val="Small Fonts"/>
      <family val="2"/>
    </font>
    <font>
      <sz val="10"/>
      <color indexed="8"/>
      <name val="MS Sans Serif"/>
      <family val="2"/>
    </font>
    <font>
      <sz val="10"/>
      <name val="Tms Rmn"/>
      <family val="1"/>
    </font>
    <font>
      <b/>
      <sz val="14"/>
      <color indexed="9"/>
      <name val="Times New Roman"/>
      <family val="1"/>
    </font>
    <font>
      <b/>
      <sz val="12"/>
      <name val="MS Sans Serif"/>
      <family val="2"/>
    </font>
    <font>
      <sz val="12"/>
      <name val="MS Sans Serif"/>
      <family val="2"/>
    </font>
    <font>
      <b/>
      <sz val="8"/>
      <color indexed="8"/>
      <name val="Helv"/>
      <family val="2"/>
    </font>
    <font>
      <b/>
      <sz val="10"/>
      <name val="MS Sans Serif"/>
      <family val="2"/>
    </font>
    <font>
      <sz val="11"/>
      <name val="蹈框"/>
      <charset val="134"/>
    </font>
    <font>
      <sz val="12"/>
      <name val="바탕체"/>
      <family val="3"/>
    </font>
    <font>
      <vertAlign val="superscript"/>
      <sz val="10"/>
      <name val="Times New Roman"/>
      <family val="1"/>
    </font>
    <font>
      <vertAlign val="superscript"/>
      <sz val="9"/>
      <name val="Times New Roman"/>
      <family val="1"/>
    </font>
    <font>
      <vertAlign val="subscript"/>
      <sz val="10"/>
      <name val="宋体"/>
      <family val="3"/>
      <charset val="134"/>
    </font>
    <font>
      <b/>
      <sz val="18"/>
      <color indexed="14"/>
      <name val="宋体"/>
      <family val="3"/>
      <charset val="134"/>
    </font>
    <font>
      <b/>
      <sz val="12"/>
      <color indexed="10"/>
      <name val="宋体"/>
      <family val="3"/>
      <charset val="134"/>
    </font>
    <font>
      <b/>
      <sz val="12"/>
      <name val="Times New Roman"/>
      <family val="1"/>
    </font>
    <font>
      <sz val="10"/>
      <color theme="1"/>
      <name val="宋体"/>
      <family val="3"/>
      <charset val="134"/>
    </font>
    <font>
      <b/>
      <sz val="9"/>
      <name val="宋体"/>
      <family val="3"/>
      <charset val="134"/>
    </font>
    <font>
      <vertAlign val="superscript"/>
      <sz val="12"/>
      <name val="宋体"/>
      <family val="3"/>
      <charset val="134"/>
    </font>
    <font>
      <sz val="12"/>
      <name val="Times New Roman"/>
      <family val="1"/>
    </font>
    <font>
      <sz val="12"/>
      <name val="Times New Roman"/>
      <family val="1"/>
    </font>
    <font>
      <vertAlign val="superscript"/>
      <sz val="12"/>
      <name val="Times New Roman"/>
      <family val="1"/>
    </font>
  </fonts>
  <fills count="1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
      <patternFill patternType="solid">
        <fgColor rgb="FFFFFF00"/>
        <bgColor indexed="64"/>
      </patternFill>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rgb="FF00B0F0"/>
        <bgColor indexed="64"/>
      </patternFill>
    </fill>
    <fill>
      <patternFill patternType="solid">
        <fgColor indexed="22"/>
        <bgColor indexed="64"/>
      </patternFill>
    </fill>
    <fill>
      <patternFill patternType="solid">
        <fgColor indexed="15"/>
        <bgColor indexed="64"/>
      </patternFill>
    </fill>
    <fill>
      <patternFill patternType="solid">
        <fgColor indexed="31"/>
        <bgColor indexed="64"/>
      </patternFill>
    </fill>
    <fill>
      <patternFill patternType="solid">
        <fgColor indexed="12"/>
        <bgColor indexed="64"/>
      </patternFill>
    </fill>
    <fill>
      <patternFill patternType="solid">
        <fgColor indexed="54"/>
        <bgColor indexed="64"/>
      </patternFill>
    </fill>
    <fill>
      <patternFill patternType="solid">
        <fgColor rgb="FFFF0000"/>
        <bgColor indexed="64"/>
      </patternFill>
    </fill>
  </fills>
  <borders count="22">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medium">
        <color auto="1"/>
      </top>
      <bottom style="medium">
        <color auto="1"/>
      </bottom>
      <diagonal/>
    </border>
    <border>
      <left/>
      <right/>
      <top/>
      <bottom style="medium">
        <color auto="1"/>
      </bottom>
      <diagonal/>
    </border>
    <border>
      <left style="thin">
        <color auto="1"/>
      </left>
      <right/>
      <top/>
      <bottom/>
      <diagonal/>
    </border>
    <border>
      <left style="thin">
        <color auto="1"/>
      </left>
      <right style="thin">
        <color auto="1"/>
      </right>
      <top/>
      <bottom/>
      <diagonal/>
    </border>
  </borders>
  <cellStyleXfs count="143">
    <xf numFmtId="0" fontId="0" fillId="0" borderId="0" applyNumberFormat="0" applyFill="0" applyBorder="0" applyAlignment="0" applyProtection="0"/>
    <xf numFmtId="43" fontId="79" fillId="0" borderId="0" applyFont="0" applyFill="0" applyBorder="0" applyAlignment="0" applyProtection="0"/>
    <xf numFmtId="0" fontId="40" fillId="0" borderId="0" applyNumberFormat="0" applyFill="0" applyBorder="0" applyAlignment="0" applyProtection="0">
      <alignment vertical="top"/>
      <protection locked="0"/>
    </xf>
    <xf numFmtId="0" fontId="41" fillId="0" borderId="0" applyFont="0" applyFill="0" applyBorder="0" applyAlignment="0" applyProtection="0"/>
    <xf numFmtId="0" fontId="41" fillId="0" borderId="0" applyFont="0" applyFill="0" applyBorder="0" applyAlignment="0" applyProtection="0"/>
    <xf numFmtId="0" fontId="42" fillId="0" borderId="0"/>
    <xf numFmtId="49" fontId="7" fillId="0" borderId="0" applyProtection="0">
      <alignment horizontal="left"/>
    </xf>
    <xf numFmtId="0" fontId="2" fillId="0" borderId="0">
      <protection locked="0"/>
    </xf>
    <xf numFmtId="0" fontId="79" fillId="0" borderId="0"/>
    <xf numFmtId="0" fontId="79" fillId="0" borderId="0"/>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xf numFmtId="176" fontId="7" fillId="0" borderId="0" applyFill="0" applyBorder="0" applyProtection="0">
      <alignment horizontal="right"/>
    </xf>
    <xf numFmtId="177" fontId="7" fillId="0" borderId="0" applyFill="0" applyBorder="0" applyProtection="0">
      <alignment horizontal="right"/>
    </xf>
    <xf numFmtId="178" fontId="43" fillId="0" borderId="0" applyFill="0" applyBorder="0" applyProtection="0">
      <alignment horizontal="center"/>
    </xf>
    <xf numFmtId="179" fontId="43" fillId="0" borderId="0" applyFill="0" applyBorder="0" applyProtection="0">
      <alignment horizontal="center"/>
    </xf>
    <xf numFmtId="180" fontId="44" fillId="0" borderId="0" applyFill="0" applyBorder="0" applyProtection="0">
      <alignment horizontal="right"/>
    </xf>
    <xf numFmtId="181" fontId="7" fillId="0" borderId="0" applyFill="0" applyBorder="0" applyProtection="0">
      <alignment horizontal="right"/>
    </xf>
    <xf numFmtId="182" fontId="7" fillId="0" borderId="0" applyFill="0" applyBorder="0" applyProtection="0">
      <alignment horizontal="right"/>
    </xf>
    <xf numFmtId="183" fontId="7" fillId="0" borderId="0" applyFill="0" applyBorder="0" applyProtection="0">
      <alignment horizontal="right"/>
    </xf>
    <xf numFmtId="184" fontId="7" fillId="0" borderId="0" applyFill="0" applyBorder="0" applyProtection="0">
      <alignment horizontal="right"/>
    </xf>
    <xf numFmtId="0" fontId="79" fillId="0" borderId="0"/>
    <xf numFmtId="0" fontId="45" fillId="0" borderId="0">
      <alignment horizontal="center" wrapText="1"/>
      <protection locked="0"/>
    </xf>
    <xf numFmtId="185" fontId="79" fillId="0" borderId="0" applyFill="0" applyBorder="0" applyAlignment="0"/>
    <xf numFmtId="0" fontId="46" fillId="0" borderId="0"/>
    <xf numFmtId="0" fontId="47" fillId="0" borderId="0" applyFill="0" applyBorder="0">
      <alignment horizontal="right"/>
    </xf>
    <xf numFmtId="0" fontId="79" fillId="0" borderId="0" applyFill="0" applyBorder="0">
      <alignment horizontal="right"/>
    </xf>
    <xf numFmtId="0" fontId="48" fillId="0" borderId="5">
      <alignment horizontal="center"/>
    </xf>
    <xf numFmtId="186" fontId="2" fillId="0" borderId="0"/>
    <xf numFmtId="186" fontId="2" fillId="0" borderId="0"/>
    <xf numFmtId="186" fontId="2" fillId="0" borderId="0"/>
    <xf numFmtId="186" fontId="2" fillId="0" borderId="0"/>
    <xf numFmtId="186" fontId="2" fillId="0" borderId="0"/>
    <xf numFmtId="186" fontId="2" fillId="0" borderId="0"/>
    <xf numFmtId="186" fontId="2" fillId="0" borderId="0"/>
    <xf numFmtId="186" fontId="2" fillId="0" borderId="0"/>
    <xf numFmtId="41" fontId="2" fillId="0" borderId="0" applyFont="0" applyFill="0" applyBorder="0" applyAlignment="0" applyProtection="0"/>
    <xf numFmtId="187" fontId="7" fillId="0" borderId="0" applyFont="0" applyFill="0" applyBorder="0" applyAlignment="0" applyProtection="0"/>
    <xf numFmtId="188" fontId="7" fillId="0" borderId="0"/>
    <xf numFmtId="0" fontId="49" fillId="0" borderId="0" applyNumberFormat="0" applyAlignment="0">
      <alignment horizontal="left"/>
    </xf>
    <xf numFmtId="0" fontId="50" fillId="0" borderId="0" applyNumberFormat="0" applyAlignment="0"/>
    <xf numFmtId="189" fontId="51" fillId="0" borderId="0" applyFont="0" applyFill="0" applyBorder="0" applyAlignment="0" applyProtection="0"/>
    <xf numFmtId="190" fontId="51" fillId="0" borderId="0" applyFont="0" applyFill="0" applyBorder="0" applyAlignment="0" applyProtection="0"/>
    <xf numFmtId="15" fontId="52" fillId="0" borderId="0"/>
    <xf numFmtId="0" fontId="53" fillId="0" borderId="0" applyNumberFormat="0" applyAlignment="0">
      <alignment horizontal="left"/>
    </xf>
    <xf numFmtId="0" fontId="54" fillId="5" borderId="7"/>
    <xf numFmtId="191" fontId="7" fillId="0" borderId="0" applyFont="0" applyFill="0" applyBorder="0" applyAlignment="0" applyProtection="0"/>
    <xf numFmtId="0" fontId="2" fillId="0" borderId="0">
      <protection locked="0"/>
    </xf>
    <xf numFmtId="192" fontId="13" fillId="0" borderId="0">
      <alignment horizontal="right"/>
    </xf>
    <xf numFmtId="0" fontId="2" fillId="0" borderId="0"/>
    <xf numFmtId="38" fontId="54" fillId="11" borderId="0" applyNumberFormat="0" applyBorder="0" applyAlignment="0" applyProtection="0"/>
    <xf numFmtId="0" fontId="55" fillId="0" borderId="0">
      <alignment horizontal="left"/>
    </xf>
    <xf numFmtId="0" fontId="56" fillId="0" borderId="18" applyNumberFormat="0" applyAlignment="0" applyProtection="0">
      <alignment horizontal="left" vertical="center"/>
    </xf>
    <xf numFmtId="0" fontId="56" fillId="0" borderId="13">
      <alignment horizontal="left" vertical="center"/>
    </xf>
    <xf numFmtId="10" fontId="54" fillId="7" borderId="7" applyNumberFormat="0" applyBorder="0" applyAlignment="0" applyProtection="0"/>
    <xf numFmtId="193" fontId="26" fillId="12" borderId="0"/>
    <xf numFmtId="0" fontId="47" fillId="13" borderId="0" applyNumberFormat="0" applyFont="0" applyBorder="0" applyAlignment="0" applyProtection="0">
      <alignment horizontal="right"/>
    </xf>
    <xf numFmtId="38" fontId="6" fillId="0" borderId="0"/>
    <xf numFmtId="38" fontId="57" fillId="0" borderId="0"/>
    <xf numFmtId="38" fontId="58" fillId="0" borderId="0"/>
    <xf numFmtId="38" fontId="47" fillId="0" borderId="0"/>
    <xf numFmtId="0" fontId="13" fillId="0" borderId="0"/>
    <xf numFmtId="0" fontId="13" fillId="0" borderId="0"/>
    <xf numFmtId="0" fontId="79" fillId="0" borderId="0" applyFont="0" applyFill="0">
      <alignment horizontal="fill"/>
    </xf>
    <xf numFmtId="193" fontId="26" fillId="14" borderId="0"/>
    <xf numFmtId="194" fontId="26" fillId="0" borderId="0" applyFont="0" applyFill="0" applyBorder="0" applyAlignment="0" applyProtection="0"/>
    <xf numFmtId="195" fontId="26" fillId="0" borderId="0" applyFont="0" applyFill="0" applyBorder="0" applyAlignment="0" applyProtection="0"/>
    <xf numFmtId="0" fontId="59" fillId="0" borderId="19"/>
    <xf numFmtId="196" fontId="26" fillId="0" borderId="0" applyFont="0" applyFill="0" applyBorder="0" applyAlignment="0" applyProtection="0"/>
    <xf numFmtId="197" fontId="26" fillId="0" borderId="0" applyFont="0" applyFill="0" applyBorder="0" applyAlignment="0" applyProtection="0"/>
    <xf numFmtId="0" fontId="7" fillId="0" borderId="0"/>
    <xf numFmtId="37" fontId="60" fillId="0" borderId="0"/>
    <xf numFmtId="39" fontId="26" fillId="0" borderId="0"/>
    <xf numFmtId="0" fontId="7" fillId="0" borderId="0"/>
    <xf numFmtId="0" fontId="61" fillId="0" borderId="0"/>
    <xf numFmtId="187" fontId="2" fillId="0" borderId="0" applyFont="0" applyFill="0" applyBorder="0" applyAlignment="0" applyProtection="0"/>
    <xf numFmtId="198" fontId="2" fillId="0" borderId="0" applyFont="0" applyFill="0" applyBorder="0" applyAlignment="0" applyProtection="0"/>
    <xf numFmtId="14" fontId="45" fillId="0" borderId="0">
      <alignment horizontal="center" wrapText="1"/>
      <protection locked="0"/>
    </xf>
    <xf numFmtId="10" fontId="2" fillId="0" borderId="0" applyFont="0" applyFill="0" applyBorder="0" applyAlignment="0" applyProtection="0"/>
    <xf numFmtId="9" fontId="7" fillId="0" borderId="0" applyFont="0" applyFill="0" applyBorder="0" applyAlignment="0" applyProtection="0"/>
    <xf numFmtId="0" fontId="54" fillId="11" borderId="7"/>
    <xf numFmtId="199" fontId="62" fillId="0" borderId="0"/>
    <xf numFmtId="0" fontId="52" fillId="0" borderId="0" applyNumberFormat="0" applyFont="0" applyFill="0" applyBorder="0" applyAlignment="0" applyProtection="0">
      <alignment horizontal="left"/>
    </xf>
    <xf numFmtId="200" fontId="26" fillId="0" borderId="0" applyNumberFormat="0" applyFill="0" applyBorder="0" applyAlignment="0" applyProtection="0">
      <alignment horizontal="left"/>
    </xf>
    <xf numFmtId="0" fontId="63" fillId="15" borderId="0" applyNumberFormat="0"/>
    <xf numFmtId="0" fontId="64" fillId="0" borderId="7">
      <alignment horizontal="center"/>
    </xf>
    <xf numFmtId="0" fontId="64" fillId="0" borderId="0">
      <alignment horizontal="center" vertical="center"/>
    </xf>
    <xf numFmtId="0" fontId="65" fillId="0" borderId="0" applyNumberFormat="0" applyFill="0">
      <alignment horizontal="left" vertical="center"/>
    </xf>
    <xf numFmtId="0" fontId="59" fillId="0" borderId="0"/>
    <xf numFmtId="40" fontId="66" fillId="0" borderId="0" applyBorder="0">
      <alignment horizontal="right"/>
    </xf>
    <xf numFmtId="0" fontId="79" fillId="0" borderId="0"/>
    <xf numFmtId="0" fontId="26" fillId="0" borderId="0"/>
    <xf numFmtId="0" fontId="26" fillId="0" borderId="0"/>
    <xf numFmtId="0" fontId="26" fillId="0" borderId="0"/>
    <xf numFmtId="0" fontId="67" fillId="0" borderId="0" applyNumberFormat="0" applyFill="0" applyBorder="0" applyAlignment="0" applyProtection="0"/>
    <xf numFmtId="0" fontId="3" fillId="0" borderId="0" applyFill="0" applyBorder="0" applyAlignment="0"/>
    <xf numFmtId="201" fontId="26" fillId="0" borderId="0" applyFont="0" applyFill="0" applyBorder="0" applyAlignment="0" applyProtection="0"/>
    <xf numFmtId="202" fontId="26" fillId="0" borderId="0" applyFont="0" applyFill="0" applyBorder="0" applyAlignment="0" applyProtection="0"/>
    <xf numFmtId="203" fontId="26" fillId="0" borderId="0" applyFont="0" applyFill="0" applyBorder="0" applyAlignment="0" applyProtection="0"/>
    <xf numFmtId="204" fontId="26" fillId="0" borderId="0" applyFont="0" applyFill="0" applyBorder="0" applyAlignment="0" applyProtection="0"/>
    <xf numFmtId="0" fontId="7" fillId="0" borderId="0"/>
    <xf numFmtId="41" fontId="7" fillId="0" borderId="0" applyFont="0" applyFill="0" applyBorder="0" applyAlignment="0" applyProtection="0"/>
    <xf numFmtId="43" fontId="7" fillId="0" borderId="0" applyFont="0" applyFill="0" applyBorder="0" applyAlignment="0" applyProtection="0"/>
    <xf numFmtId="205" fontId="79" fillId="0" borderId="0" applyFont="0" applyFill="0" applyBorder="0" applyAlignment="0" applyProtection="0"/>
    <xf numFmtId="206" fontId="79" fillId="0" borderId="0" applyFont="0" applyFill="0" applyBorder="0" applyAlignment="0" applyProtection="0"/>
    <xf numFmtId="0" fontId="68" fillId="0" borderId="0"/>
    <xf numFmtId="0" fontId="2" fillId="0" borderId="0"/>
    <xf numFmtId="187" fontId="2" fillId="0" borderId="7" applyNumberFormat="0"/>
    <xf numFmtId="38" fontId="41" fillId="0" borderId="0" applyFont="0" applyFill="0" applyBorder="0" applyAlignment="0" applyProtection="0"/>
    <xf numFmtId="40" fontId="4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69" fillId="0" borderId="0"/>
    <xf numFmtId="0" fontId="2" fillId="0" borderId="0"/>
    <xf numFmtId="9" fontId="80" fillId="0" borderId="0" applyFont="0" applyFill="0" applyBorder="0" applyAlignment="0" applyProtection="0">
      <alignment vertical="center"/>
    </xf>
  </cellStyleXfs>
  <cellXfs count="510">
    <xf numFmtId="0" fontId="0" fillId="0" borderId="0" xfId="0"/>
    <xf numFmtId="0" fontId="2" fillId="0" borderId="0" xfId="141"/>
    <xf numFmtId="0" fontId="3" fillId="2" borderId="0" xfId="141" applyFont="1" applyFill="1"/>
    <xf numFmtId="0" fontId="2" fillId="2" borderId="0" xfId="141" applyFill="1"/>
    <xf numFmtId="0" fontId="2" fillId="3" borderId="1" xfId="141" applyFill="1" applyBorder="1"/>
    <xf numFmtId="0" fontId="4" fillId="4" borderId="2" xfId="141" applyFont="1" applyFill="1" applyBorder="1" applyAlignment="1">
      <alignment horizontal="center"/>
    </xf>
    <xf numFmtId="0" fontId="5" fillId="5" borderId="3" xfId="141" applyFont="1" applyFill="1" applyBorder="1" applyAlignment="1">
      <alignment horizontal="center"/>
    </xf>
    <xf numFmtId="0" fontId="4" fillId="4" borderId="3" xfId="141" applyFont="1" applyFill="1" applyBorder="1" applyAlignment="1">
      <alignment horizontal="center"/>
    </xf>
    <xf numFmtId="0" fontId="4" fillId="4" borderId="4" xfId="141" applyFont="1" applyFill="1" applyBorder="1" applyAlignment="1">
      <alignment horizontal="center"/>
    </xf>
    <xf numFmtId="0" fontId="2" fillId="3" borderId="5" xfId="141" applyFill="1" applyBorder="1"/>
    <xf numFmtId="0" fontId="2" fillId="3" borderId="6" xfId="141" applyFill="1" applyBorder="1"/>
    <xf numFmtId="0" fontId="6" fillId="0" borderId="0" xfId="0" applyFont="1" applyFill="1" applyAlignment="1">
      <alignment vertical="center"/>
    </xf>
    <xf numFmtId="0" fontId="7" fillId="0" borderId="0" xfId="0" applyFont="1" applyAlignment="1">
      <alignment horizontal="center" vertical="center"/>
    </xf>
    <xf numFmtId="0" fontId="7" fillId="0" borderId="0" xfId="0" applyFont="1" applyAlignment="1">
      <alignment vertical="center"/>
    </xf>
    <xf numFmtId="14" fontId="7" fillId="0" borderId="0" xfId="0" applyNumberFormat="1" applyFont="1" applyAlignment="1">
      <alignment vertical="center"/>
    </xf>
    <xf numFmtId="0" fontId="7" fillId="0" borderId="0" xfId="0" applyNumberFormat="1" applyFont="1" applyAlignment="1">
      <alignment horizontal="center" vertical="center"/>
    </xf>
    <xf numFmtId="207" fontId="7" fillId="0" borderId="0" xfId="0" applyNumberFormat="1" applyFont="1" applyAlignment="1" applyProtection="1">
      <alignment vertical="center"/>
    </xf>
    <xf numFmtId="0" fontId="3" fillId="0" borderId="0" xfId="0" applyFont="1" applyAlignment="1">
      <alignment horizontal="right" vertical="center"/>
    </xf>
    <xf numFmtId="0" fontId="3" fillId="0" borderId="7" xfId="0" applyFont="1" applyBorder="1" applyAlignment="1">
      <alignment horizontal="center" vertical="center"/>
    </xf>
    <xf numFmtId="14" fontId="3" fillId="0" borderId="7" xfId="0" applyNumberFormat="1" applyFont="1" applyBorder="1" applyAlignment="1">
      <alignment horizontal="center" vertical="center"/>
    </xf>
    <xf numFmtId="0" fontId="3" fillId="0" borderId="8" xfId="0" applyFont="1" applyBorder="1" applyAlignment="1">
      <alignment horizontal="center" vertical="center" wrapText="1"/>
    </xf>
    <xf numFmtId="0" fontId="7" fillId="0" borderId="7" xfId="0" applyFont="1" applyBorder="1" applyAlignment="1">
      <alignment horizontal="center" vertical="center"/>
    </xf>
    <xf numFmtId="0" fontId="7" fillId="0" borderId="7" xfId="0" applyFont="1" applyBorder="1" applyAlignment="1">
      <alignment horizontal="left" vertical="center"/>
    </xf>
    <xf numFmtId="14" fontId="7" fillId="0" borderId="7" xfId="0" applyNumberFormat="1" applyFont="1" applyBorder="1" applyAlignment="1">
      <alignment horizontal="center" vertical="center"/>
    </xf>
    <xf numFmtId="43" fontId="7" fillId="0" borderId="8" xfId="0" applyNumberFormat="1" applyFont="1" applyBorder="1" applyAlignment="1">
      <alignment horizontal="right" vertical="center"/>
    </xf>
    <xf numFmtId="43" fontId="7" fillId="0" borderId="7" xfId="0" applyNumberFormat="1" applyFont="1" applyBorder="1" applyAlignment="1" applyProtection="1">
      <alignment horizontal="right" vertical="center"/>
    </xf>
    <xf numFmtId="0" fontId="7" fillId="0" borderId="7" xfId="0" applyFont="1" applyBorder="1" applyAlignment="1">
      <alignment vertical="center"/>
    </xf>
    <xf numFmtId="0" fontId="7" fillId="0" borderId="8" xfId="0" applyFont="1" applyBorder="1" applyAlignment="1">
      <alignment horizontal="center" vertical="center"/>
    </xf>
    <xf numFmtId="0" fontId="7" fillId="0" borderId="0" xfId="0" applyNumberFormat="1" applyFont="1" applyAlignment="1">
      <alignment vertical="center"/>
    </xf>
    <xf numFmtId="207" fontId="7" fillId="0" borderId="0" xfId="0" applyNumberFormat="1" applyFont="1" applyAlignment="1">
      <alignment vertical="center"/>
    </xf>
    <xf numFmtId="0" fontId="9" fillId="0" borderId="10" xfId="0" applyFont="1" applyBorder="1" applyAlignment="1">
      <alignment vertical="center"/>
    </xf>
    <xf numFmtId="43" fontId="7" fillId="0" borderId="8" xfId="0" applyNumberFormat="1" applyFont="1" applyBorder="1" applyAlignment="1">
      <alignment vertical="center"/>
    </xf>
    <xf numFmtId="43" fontId="7" fillId="0" borderId="7" xfId="0" applyNumberFormat="1" applyFont="1" applyBorder="1" applyAlignment="1">
      <alignment horizontal="right" vertical="center"/>
    </xf>
    <xf numFmtId="0" fontId="7" fillId="0" borderId="0" xfId="0" applyFont="1" applyFill="1" applyAlignment="1">
      <alignment vertical="center"/>
    </xf>
    <xf numFmtId="0" fontId="6" fillId="0" borderId="0" xfId="0" applyFont="1" applyAlignment="1">
      <alignment vertical="center"/>
    </xf>
    <xf numFmtId="0" fontId="10" fillId="0" borderId="0" xfId="2" applyFont="1" applyFill="1" applyAlignment="1" applyProtection="1">
      <alignment horizontal="left" vertical="center" wrapText="1"/>
    </xf>
    <xf numFmtId="14" fontId="7" fillId="0" borderId="0" xfId="0" applyNumberFormat="1" applyFont="1" applyFill="1" applyAlignment="1">
      <alignment horizontal="center" vertical="center" wrapText="1"/>
    </xf>
    <xf numFmtId="0" fontId="7" fillId="0" borderId="0" xfId="0" applyFont="1" applyFill="1" applyAlignment="1">
      <alignment horizontal="center" vertical="center" wrapText="1"/>
    </xf>
    <xf numFmtId="14" fontId="7" fillId="0" borderId="7" xfId="0" applyNumberFormat="1" applyFont="1" applyBorder="1" applyAlignment="1">
      <alignment vertical="center"/>
    </xf>
    <xf numFmtId="0" fontId="7" fillId="0" borderId="0" xfId="0" applyFont="1" applyBorder="1" applyAlignment="1">
      <alignment vertical="center"/>
    </xf>
    <xf numFmtId="14" fontId="7" fillId="0" borderId="0" xfId="0" applyNumberFormat="1" applyFont="1" applyBorder="1" applyAlignment="1">
      <alignment vertical="center"/>
    </xf>
    <xf numFmtId="14" fontId="7" fillId="0" borderId="7" xfId="0" applyNumberFormat="1"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11" fillId="0" borderId="7" xfId="0" applyFont="1" applyBorder="1" applyAlignment="1">
      <alignment vertical="center"/>
    </xf>
    <xf numFmtId="0" fontId="11" fillId="0" borderId="0" xfId="0" applyFont="1" applyAlignment="1">
      <alignment vertical="center"/>
    </xf>
    <xf numFmtId="0" fontId="3" fillId="0" borderId="8" xfId="0" applyFont="1" applyBorder="1" applyAlignment="1">
      <alignment horizontal="center" vertical="center"/>
    </xf>
    <xf numFmtId="0" fontId="7" fillId="0" borderId="7" xfId="0" applyNumberFormat="1" applyFont="1" applyBorder="1" applyAlignment="1">
      <alignment horizontal="right" vertical="center"/>
    </xf>
    <xf numFmtId="0" fontId="3" fillId="0" borderId="0" xfId="0" applyFont="1" applyAlignment="1">
      <alignment horizontal="center" vertical="center"/>
    </xf>
    <xf numFmtId="49" fontId="7" fillId="0" borderId="0" xfId="0" applyNumberFormat="1" applyFont="1" applyBorder="1" applyAlignment="1">
      <alignment horizontal="right" vertical="center"/>
    </xf>
    <xf numFmtId="49" fontId="7" fillId="0" borderId="7" xfId="0" applyNumberFormat="1" applyFont="1" applyBorder="1" applyAlignment="1">
      <alignment horizontal="center" vertical="center"/>
    </xf>
    <xf numFmtId="49" fontId="7" fillId="0" borderId="7" xfId="0" applyNumberFormat="1" applyFont="1" applyBorder="1" applyAlignment="1">
      <alignment vertical="center"/>
    </xf>
    <xf numFmtId="0" fontId="7" fillId="0" borderId="0" xfId="0" applyFont="1" applyAlignment="1">
      <alignment horizontal="right" vertical="center"/>
    </xf>
    <xf numFmtId="0" fontId="12" fillId="0" borderId="7" xfId="0" applyNumberFormat="1" applyFont="1" applyFill="1" applyBorder="1" applyAlignment="1" applyProtection="1">
      <alignment horizontal="left" vertical="center"/>
    </xf>
    <xf numFmtId="0" fontId="13" fillId="0" borderId="10" xfId="0" applyFont="1" applyBorder="1" applyAlignment="1">
      <alignment vertical="center"/>
    </xf>
    <xf numFmtId="0" fontId="3" fillId="0" borderId="7" xfId="0" applyFont="1" applyBorder="1" applyAlignment="1">
      <alignment vertical="center"/>
    </xf>
    <xf numFmtId="0" fontId="3" fillId="0" borderId="0" xfId="0" applyNumberFormat="1" applyFont="1" applyAlignment="1">
      <alignment vertical="center"/>
    </xf>
    <xf numFmtId="0" fontId="3" fillId="0" borderId="12" xfId="0" applyFont="1" applyBorder="1" applyAlignment="1">
      <alignment horizontal="right" vertical="center"/>
    </xf>
    <xf numFmtId="0" fontId="3" fillId="0" borderId="7" xfId="0" applyFont="1" applyBorder="1" applyAlignment="1">
      <alignment horizontal="left" vertical="center"/>
    </xf>
    <xf numFmtId="0" fontId="14" fillId="0" borderId="7" xfId="0" applyNumberFormat="1" applyFont="1" applyFill="1" applyBorder="1" applyAlignment="1" applyProtection="1">
      <alignment horizontal="left" vertical="center"/>
    </xf>
    <xf numFmtId="14" fontId="15" fillId="0" borderId="0" xfId="0" applyNumberFormat="1" applyFont="1"/>
    <xf numFmtId="49" fontId="7" fillId="0" borderId="9" xfId="0" applyNumberFormat="1" applyFont="1" applyBorder="1" applyAlignment="1">
      <alignment horizontal="center" vertical="center"/>
    </xf>
    <xf numFmtId="0" fontId="7" fillId="0" borderId="8" xfId="0" applyFont="1" applyBorder="1" applyAlignment="1">
      <alignment vertical="center"/>
    </xf>
    <xf numFmtId="43" fontId="7" fillId="0" borderId="11" xfId="0" applyNumberFormat="1" applyFont="1" applyBorder="1" applyAlignment="1">
      <alignment horizontal="right" vertical="center"/>
    </xf>
    <xf numFmtId="49" fontId="7" fillId="0" borderId="8" xfId="0" applyNumberFormat="1" applyFont="1" applyBorder="1" applyAlignment="1">
      <alignment vertical="center"/>
    </xf>
    <xf numFmtId="49" fontId="7" fillId="0" borderId="8" xfId="0" applyNumberFormat="1" applyFont="1" applyBorder="1" applyAlignment="1">
      <alignment horizontal="center" vertical="center"/>
    </xf>
    <xf numFmtId="43" fontId="7" fillId="0" borderId="0" xfId="0" applyNumberFormat="1" applyFont="1" applyAlignment="1">
      <alignment vertical="center"/>
    </xf>
    <xf numFmtId="43" fontId="7" fillId="0" borderId="7" xfId="0" applyNumberFormat="1" applyFont="1" applyBorder="1" applyAlignment="1">
      <alignment vertical="center"/>
    </xf>
    <xf numFmtId="0" fontId="7" fillId="0" borderId="0" xfId="0" applyFont="1" applyAlignment="1">
      <alignment horizontal="center" vertical="center" wrapText="1"/>
    </xf>
    <xf numFmtId="0" fontId="3" fillId="0" borderId="7" xfId="0" applyFont="1" applyBorder="1" applyAlignment="1">
      <alignment horizontal="center" vertical="center" wrapText="1"/>
    </xf>
    <xf numFmtId="14" fontId="3" fillId="0" borderId="7" xfId="0" applyNumberFormat="1" applyFont="1" applyBorder="1" applyAlignment="1">
      <alignment horizontal="center" vertical="center" wrapText="1"/>
    </xf>
    <xf numFmtId="0" fontId="7" fillId="0" borderId="7" xfId="0" applyNumberFormat="1" applyFont="1" applyBorder="1" applyAlignment="1">
      <alignment horizontal="center" vertical="center"/>
    </xf>
    <xf numFmtId="0" fontId="0" fillId="0" borderId="0" xfId="0" applyFill="1"/>
    <xf numFmtId="0" fontId="0" fillId="0" borderId="0" xfId="0" applyFont="1"/>
    <xf numFmtId="14" fontId="0" fillId="0" borderId="0" xfId="0" applyNumberFormat="1"/>
    <xf numFmtId="0" fontId="3" fillId="0" borderId="7" xfId="0" applyFont="1" applyBorder="1" applyAlignment="1">
      <alignment horizontal="left" vertical="center" wrapText="1"/>
    </xf>
    <xf numFmtId="0" fontId="3" fillId="0" borderId="13"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Fill="1" applyBorder="1" applyAlignment="1">
      <alignment horizontal="center" vertical="center" wrapText="1"/>
    </xf>
    <xf numFmtId="14" fontId="7" fillId="0" borderId="7" xfId="0" applyNumberFormat="1" applyFont="1" applyBorder="1" applyAlignment="1">
      <alignment horizontal="center" vertical="center" wrapText="1"/>
    </xf>
    <xf numFmtId="0" fontId="12" fillId="0" borderId="7" xfId="0" applyNumberFormat="1" applyFont="1" applyFill="1" applyBorder="1" applyAlignment="1" applyProtection="1">
      <alignment vertical="center"/>
    </xf>
    <xf numFmtId="0" fontId="7" fillId="0" borderId="7" xfId="0" applyFont="1" applyFill="1" applyBorder="1" applyAlignment="1">
      <alignment horizontal="left" vertical="center"/>
    </xf>
    <xf numFmtId="0" fontId="7" fillId="0" borderId="12" xfId="0" applyFont="1" applyBorder="1" applyAlignment="1">
      <alignment vertical="center"/>
    </xf>
    <xf numFmtId="0" fontId="7" fillId="0" borderId="8" xfId="0" applyFont="1" applyBorder="1" applyAlignment="1">
      <alignment horizontal="center" vertical="center" wrapText="1"/>
    </xf>
    <xf numFmtId="43" fontId="12" fillId="0" borderId="7" xfId="0" applyNumberFormat="1" applyFont="1" applyFill="1" applyBorder="1" applyAlignment="1" applyProtection="1">
      <alignment vertical="center" wrapText="1"/>
    </xf>
    <xf numFmtId="0" fontId="7" fillId="0" borderId="12" xfId="0" applyFont="1" applyBorder="1" applyAlignment="1">
      <alignment horizontal="right" vertical="center"/>
    </xf>
    <xf numFmtId="49" fontId="3" fillId="0" borderId="9" xfId="0" applyNumberFormat="1" applyFont="1" applyBorder="1" applyAlignment="1">
      <alignment horizontal="center" vertical="center"/>
    </xf>
    <xf numFmtId="49" fontId="7" fillId="0" borderId="8"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8" xfId="0" applyNumberFormat="1" applyFont="1" applyBorder="1" applyAlignment="1">
      <alignment horizontal="center" vertical="center"/>
    </xf>
    <xf numFmtId="14" fontId="7" fillId="0" borderId="7" xfId="0" applyNumberFormat="1" applyFont="1" applyBorder="1" applyAlignment="1">
      <alignment horizontal="left" vertical="center"/>
    </xf>
    <xf numFmtId="0" fontId="7" fillId="0" borderId="7" xfId="0" applyFont="1" applyFill="1" applyBorder="1" applyAlignment="1">
      <alignment horizontal="center" vertical="center"/>
    </xf>
    <xf numFmtId="49" fontId="3" fillId="0" borderId="10" xfId="0" applyNumberFormat="1" applyFont="1" applyBorder="1" applyAlignment="1">
      <alignment horizontal="left" vertical="center"/>
    </xf>
    <xf numFmtId="0" fontId="7" fillId="0" borderId="0" xfId="0" applyFont="1" applyAlignment="1">
      <alignment horizontal="left" vertical="center"/>
    </xf>
    <xf numFmtId="14" fontId="7" fillId="0" borderId="0" xfId="0" applyNumberFormat="1" applyFont="1" applyAlignment="1">
      <alignment horizontal="left" vertical="center"/>
    </xf>
    <xf numFmtId="0" fontId="3" fillId="0" borderId="12" xfId="0" applyFont="1" applyBorder="1" applyAlignment="1">
      <alignment vertical="center"/>
    </xf>
    <xf numFmtId="0" fontId="7" fillId="0" borderId="7" xfId="0" applyNumberFormat="1" applyFont="1" applyBorder="1" applyAlignment="1">
      <alignment horizontal="center" vertical="center" wrapText="1"/>
    </xf>
    <xf numFmtId="0" fontId="7" fillId="0" borderId="5" xfId="0" applyFont="1" applyBorder="1" applyAlignment="1">
      <alignment horizontal="center" vertical="center" wrapText="1"/>
    </xf>
    <xf numFmtId="49" fontId="3" fillId="0" borderId="8" xfId="0" applyNumberFormat="1"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7" xfId="120" applyFont="1" applyFill="1" applyBorder="1" applyAlignment="1">
      <alignment horizontal="center" vertical="center" wrapText="1"/>
    </xf>
    <xf numFmtId="0" fontId="3" fillId="0" borderId="11" xfId="0" applyFont="1" applyFill="1" applyBorder="1" applyAlignment="1">
      <alignment vertical="center" wrapText="1"/>
    </xf>
    <xf numFmtId="0" fontId="7" fillId="0" borderId="11" xfId="120" applyFont="1" applyFill="1" applyBorder="1" applyAlignment="1">
      <alignment vertical="center" wrapText="1"/>
    </xf>
    <xf numFmtId="49" fontId="3" fillId="0" borderId="7" xfId="0" applyNumberFormat="1" applyFont="1" applyBorder="1" applyAlignment="1">
      <alignment horizontal="center" vertical="center"/>
    </xf>
    <xf numFmtId="49" fontId="3" fillId="0" borderId="7" xfId="0" applyNumberFormat="1" applyFont="1" applyBorder="1" applyAlignment="1">
      <alignment horizontal="left" vertical="center"/>
    </xf>
    <xf numFmtId="0" fontId="16" fillId="0" borderId="7" xfId="2" applyFont="1" applyBorder="1" applyAlignment="1" applyProtection="1">
      <alignment vertical="center"/>
    </xf>
    <xf numFmtId="0" fontId="17" fillId="0" borderId="7" xfId="0" applyFont="1" applyBorder="1" applyAlignment="1">
      <alignment vertical="center"/>
    </xf>
    <xf numFmtId="208" fontId="0" fillId="7" borderId="0" xfId="0" applyNumberFormat="1" applyFill="1" applyAlignment="1" applyProtection="1">
      <alignment horizontal="left" vertical="center" shrinkToFit="1"/>
      <protection locked="0" hidden="1"/>
    </xf>
    <xf numFmtId="0" fontId="0" fillId="0" borderId="0" xfId="0" applyNumberFormat="1" applyAlignment="1" applyProtection="1">
      <alignment horizontal="left" vertical="center" wrapText="1"/>
    </xf>
    <xf numFmtId="207" fontId="7" fillId="0" borderId="0" xfId="0" applyNumberFormat="1" applyFont="1" applyAlignment="1">
      <alignment horizontal="center" vertical="center" wrapText="1"/>
    </xf>
    <xf numFmtId="49" fontId="7" fillId="0" borderId="7" xfId="0" applyNumberFormat="1" applyFont="1" applyBorder="1" applyAlignment="1">
      <alignment horizontal="center" vertical="center" wrapText="1"/>
    </xf>
    <xf numFmtId="49" fontId="7" fillId="7" borderId="7" xfId="0" applyNumberFormat="1" applyFont="1" applyFill="1" applyBorder="1" applyAlignment="1">
      <alignment horizontal="left" vertical="center"/>
    </xf>
    <xf numFmtId="207" fontId="7" fillId="0" borderId="7" xfId="0" applyNumberFormat="1" applyFont="1" applyFill="1" applyBorder="1" applyAlignment="1">
      <alignment horizontal="center" vertical="center"/>
    </xf>
    <xf numFmtId="0" fontId="7" fillId="0" borderId="7" xfId="0" applyNumberFormat="1" applyFont="1" applyBorder="1" applyAlignment="1">
      <alignment horizontal="left" vertical="center"/>
    </xf>
    <xf numFmtId="207" fontId="7" fillId="0" borderId="7" xfId="0" applyNumberFormat="1" applyFont="1" applyBorder="1" applyAlignment="1">
      <alignment horizontal="center" vertical="center"/>
    </xf>
    <xf numFmtId="207" fontId="7" fillId="0" borderId="7" xfId="0" applyNumberFormat="1" applyFont="1" applyBorder="1" applyAlignment="1">
      <alignment horizontal="center" vertical="center" shrinkToFit="1"/>
    </xf>
    <xf numFmtId="14" fontId="7" fillId="0" borderId="0" xfId="0" applyNumberFormat="1" applyFont="1" applyAlignment="1">
      <alignment horizontal="center" vertical="center" wrapText="1"/>
    </xf>
    <xf numFmtId="207" fontId="7" fillId="0" borderId="0" xfId="0" applyNumberFormat="1" applyFont="1" applyAlignment="1">
      <alignment horizontal="right" vertical="center"/>
    </xf>
    <xf numFmtId="207" fontId="7" fillId="0" borderId="7" xfId="0" applyNumberFormat="1" applyFont="1" applyBorder="1" applyAlignment="1">
      <alignment horizontal="center" vertical="center" wrapText="1"/>
    </xf>
    <xf numFmtId="207" fontId="7" fillId="0" borderId="7" xfId="0" applyNumberFormat="1" applyFont="1" applyFill="1" applyBorder="1" applyAlignment="1">
      <alignment horizontal="center" vertical="center" wrapText="1"/>
    </xf>
    <xf numFmtId="0" fontId="7" fillId="0" borderId="0" xfId="0" applyFont="1" applyBorder="1" applyAlignment="1">
      <alignment horizontal="center" vertical="center"/>
    </xf>
    <xf numFmtId="43" fontId="7" fillId="0" borderId="0" xfId="0" applyNumberFormat="1" applyFont="1" applyBorder="1" applyAlignment="1">
      <alignment horizontal="right" vertical="center"/>
    </xf>
    <xf numFmtId="210" fontId="7" fillId="0" borderId="0" xfId="0" applyNumberFormat="1" applyFont="1" applyAlignment="1">
      <alignment horizontal="center" vertical="center"/>
    </xf>
    <xf numFmtId="210" fontId="7" fillId="0" borderId="7" xfId="0" applyNumberFormat="1" applyFont="1" applyBorder="1" applyAlignment="1">
      <alignment horizontal="center" vertical="center"/>
    </xf>
    <xf numFmtId="1" fontId="17" fillId="7" borderId="7" xfId="0" applyNumberFormat="1" applyFont="1" applyFill="1" applyBorder="1" applyAlignment="1" applyProtection="1">
      <alignment horizontal="center" vertical="center"/>
    </xf>
    <xf numFmtId="49" fontId="17" fillId="7" borderId="7" xfId="0" applyNumberFormat="1" applyFont="1" applyFill="1" applyBorder="1" applyAlignment="1" applyProtection="1">
      <alignment horizontal="center" vertical="center"/>
    </xf>
    <xf numFmtId="4" fontId="17" fillId="7" borderId="7" xfId="0" applyNumberFormat="1" applyFont="1" applyFill="1" applyBorder="1" applyAlignment="1" applyProtection="1">
      <alignment horizontal="right" vertical="center"/>
    </xf>
    <xf numFmtId="211" fontId="7" fillId="0" borderId="7" xfId="0" applyNumberFormat="1" applyFont="1" applyBorder="1" applyAlignment="1">
      <alignment horizontal="right" vertical="center"/>
    </xf>
    <xf numFmtId="210" fontId="7" fillId="0" borderId="0" xfId="0" applyNumberFormat="1" applyFont="1" applyAlignment="1">
      <alignment vertical="center"/>
    </xf>
    <xf numFmtId="49" fontId="17" fillId="7" borderId="7" xfId="0" applyNumberFormat="1" applyFont="1" applyFill="1" applyBorder="1" applyAlignment="1" applyProtection="1">
      <alignment horizontal="left" vertical="center"/>
    </xf>
    <xf numFmtId="210" fontId="7" fillId="0" borderId="7" xfId="0" applyNumberFormat="1" applyFont="1" applyBorder="1" applyAlignment="1">
      <alignment horizontal="right" vertical="center"/>
    </xf>
    <xf numFmtId="210" fontId="7" fillId="0" borderId="7" xfId="0" applyNumberFormat="1" applyFont="1" applyBorder="1" applyAlignment="1">
      <alignment vertical="center"/>
    </xf>
    <xf numFmtId="49" fontId="16" fillId="7" borderId="7" xfId="0" applyNumberFormat="1" applyFont="1" applyFill="1" applyBorder="1" applyAlignment="1" applyProtection="1">
      <alignment horizontal="center" vertical="center"/>
    </xf>
    <xf numFmtId="210" fontId="3" fillId="0" borderId="7" xfId="0" applyNumberFormat="1" applyFont="1" applyBorder="1" applyAlignment="1">
      <alignment horizontal="center" vertical="center" wrapText="1"/>
    </xf>
    <xf numFmtId="0" fontId="7" fillId="0" borderId="0" xfId="0" applyFont="1" applyBorder="1" applyAlignment="1">
      <alignment horizontal="left" vertical="center"/>
    </xf>
    <xf numFmtId="212" fontId="7" fillId="0" borderId="0" xfId="0" applyNumberFormat="1" applyFont="1" applyAlignment="1">
      <alignment vertical="center"/>
    </xf>
    <xf numFmtId="212" fontId="7" fillId="0" borderId="7" xfId="0" applyNumberFormat="1" applyFont="1" applyBorder="1" applyAlignment="1">
      <alignment horizontal="right" vertical="center"/>
    </xf>
    <xf numFmtId="49" fontId="7" fillId="0" borderId="10" xfId="0" applyNumberFormat="1" applyFont="1" applyBorder="1" applyAlignment="1">
      <alignment horizontal="left" vertical="center"/>
    </xf>
    <xf numFmtId="212" fontId="7" fillId="0" borderId="0" xfId="0" applyNumberFormat="1" applyFont="1" applyAlignment="1">
      <alignment horizontal="left" vertical="center"/>
    </xf>
    <xf numFmtId="0" fontId="6" fillId="0" borderId="0" xfId="0" applyFont="1" applyFill="1" applyAlignment="1">
      <alignment vertical="center" wrapText="1"/>
    </xf>
    <xf numFmtId="49" fontId="7" fillId="0" borderId="7" xfId="0" applyNumberFormat="1" applyFont="1" applyBorder="1" applyAlignment="1">
      <alignment horizontal="left" vertical="center"/>
    </xf>
    <xf numFmtId="0" fontId="16" fillId="0" borderId="8" xfId="0" applyFont="1" applyBorder="1" applyAlignment="1">
      <alignment vertical="center"/>
    </xf>
    <xf numFmtId="0" fontId="16" fillId="0" borderId="8" xfId="2" applyFont="1" applyBorder="1" applyAlignment="1" applyProtection="1">
      <alignment vertical="center"/>
    </xf>
    <xf numFmtId="0" fontId="0" fillId="0" borderId="8" xfId="0" applyBorder="1" applyAlignment="1" applyProtection="1">
      <alignment vertical="center"/>
    </xf>
    <xf numFmtId="0" fontId="16" fillId="0" borderId="8" xfId="0" applyFont="1" applyBorder="1" applyAlignment="1">
      <alignment horizontal="center" vertical="center"/>
    </xf>
    <xf numFmtId="0" fontId="0" fillId="0" borderId="8" xfId="0" applyBorder="1"/>
    <xf numFmtId="210" fontId="7" fillId="0" borderId="0" xfId="0" applyNumberFormat="1" applyFont="1" applyAlignment="1" applyProtection="1">
      <alignment vertical="center"/>
    </xf>
    <xf numFmtId="0" fontId="6" fillId="0" borderId="0" xfId="0" applyFont="1" applyAlignment="1">
      <alignment vertical="center" wrapText="1"/>
    </xf>
    <xf numFmtId="0" fontId="7" fillId="8" borderId="7" xfId="0" applyFont="1" applyFill="1" applyBorder="1" applyAlignment="1">
      <alignment horizontal="left" vertical="center"/>
    </xf>
    <xf numFmtId="213" fontId="7" fillId="0" borderId="0" xfId="0" applyNumberFormat="1" applyFont="1" applyAlignment="1">
      <alignment vertical="center"/>
    </xf>
    <xf numFmtId="0" fontId="12" fillId="0" borderId="7" xfId="0" applyNumberFormat="1" applyFont="1" applyFill="1" applyBorder="1" applyAlignment="1" applyProtection="1">
      <alignment vertical="center" wrapText="1"/>
    </xf>
    <xf numFmtId="213" fontId="7" fillId="0" borderId="7" xfId="0" applyNumberFormat="1" applyFont="1" applyBorder="1" applyAlignment="1">
      <alignment horizontal="center" vertical="center"/>
    </xf>
    <xf numFmtId="213" fontId="7" fillId="0" borderId="7" xfId="0" applyNumberFormat="1" applyFont="1" applyBorder="1" applyAlignment="1">
      <alignment horizontal="right" vertical="center"/>
    </xf>
    <xf numFmtId="213" fontId="7" fillId="0" borderId="7" xfId="0" applyNumberFormat="1" applyFont="1" applyBorder="1" applyAlignment="1">
      <alignment vertical="center"/>
    </xf>
    <xf numFmtId="43" fontId="7" fillId="0" borderId="7" xfId="0" applyNumberFormat="1" applyFont="1" applyBorder="1" applyAlignment="1">
      <alignment horizontal="center" vertical="center"/>
    </xf>
    <xf numFmtId="43" fontId="12" fillId="0" borderId="5" xfId="0" applyNumberFormat="1" applyFont="1" applyFill="1" applyBorder="1" applyAlignment="1" applyProtection="1">
      <alignment horizontal="center" vertical="center" wrapText="1"/>
    </xf>
    <xf numFmtId="43" fontId="12" fillId="0" borderId="15" xfId="0" applyNumberFormat="1" applyFont="1" applyFill="1" applyBorder="1" applyAlignment="1" applyProtection="1">
      <alignment horizontal="center" vertical="center" wrapText="1"/>
    </xf>
    <xf numFmtId="212" fontId="7" fillId="0" borderId="0" xfId="0" applyNumberFormat="1" applyFont="1" applyFill="1" applyBorder="1" applyAlignment="1">
      <alignment horizontal="center" vertical="center" wrapText="1"/>
    </xf>
    <xf numFmtId="43" fontId="7" fillId="0" borderId="8" xfId="0" applyNumberFormat="1" applyFont="1" applyFill="1" applyBorder="1" applyAlignment="1">
      <alignment horizontal="right" vertical="center"/>
    </xf>
    <xf numFmtId="0" fontId="14" fillId="0" borderId="7" xfId="0" applyNumberFormat="1" applyFont="1" applyFill="1" applyBorder="1" applyAlignment="1" applyProtection="1">
      <alignment horizontal="left" vertical="center" wrapText="1"/>
    </xf>
    <xf numFmtId="0" fontId="16" fillId="0" borderId="8" xfId="2" applyFont="1" applyBorder="1" applyAlignment="1" applyProtection="1">
      <alignment horizontal="left" vertical="center" indent="1"/>
    </xf>
    <xf numFmtId="14" fontId="7" fillId="0" borderId="0" xfId="0" applyNumberFormat="1" applyFont="1" applyFill="1" applyAlignment="1">
      <alignment horizontal="center" vertical="center"/>
    </xf>
    <xf numFmtId="43" fontId="7" fillId="0" borderId="0" xfId="1" applyFont="1" applyFill="1" applyAlignment="1">
      <alignment vertical="center"/>
    </xf>
    <xf numFmtId="43" fontId="7" fillId="0" borderId="0" xfId="1" applyFont="1" applyAlignment="1">
      <alignment vertical="center"/>
    </xf>
    <xf numFmtId="0" fontId="3" fillId="0" borderId="7" xfId="0" applyNumberFormat="1" applyFont="1" applyBorder="1" applyAlignment="1">
      <alignment horizontal="center" vertical="center"/>
    </xf>
    <xf numFmtId="43" fontId="3" fillId="0" borderId="7" xfId="1" applyFont="1" applyBorder="1" applyAlignment="1">
      <alignment horizontal="center" vertical="center"/>
    </xf>
    <xf numFmtId="14" fontId="7" fillId="0" borderId="7" xfId="0" applyNumberFormat="1" applyFont="1" applyFill="1" applyBorder="1" applyAlignment="1">
      <alignment horizontal="center" vertical="center"/>
    </xf>
    <xf numFmtId="43" fontId="7" fillId="0" borderId="7" xfId="1" applyFont="1" applyFill="1" applyBorder="1" applyAlignment="1">
      <alignment horizontal="left" vertical="center"/>
    </xf>
    <xf numFmtId="43" fontId="7" fillId="0" borderId="7" xfId="1" applyFont="1" applyBorder="1" applyAlignment="1">
      <alignment horizontal="right" vertical="center"/>
    </xf>
    <xf numFmtId="14" fontId="3" fillId="0" borderId="8" xfId="0" applyNumberFormat="1" applyFont="1" applyFill="1" applyBorder="1" applyAlignment="1">
      <alignment horizontal="center" vertical="center"/>
    </xf>
    <xf numFmtId="43" fontId="3" fillId="0" borderId="8" xfId="1" applyFont="1" applyFill="1" applyBorder="1" applyAlignment="1">
      <alignment horizontal="center" vertical="center"/>
    </xf>
    <xf numFmtId="14" fontId="7" fillId="0" borderId="0" xfId="0" applyNumberFormat="1" applyFont="1" applyAlignment="1">
      <alignment horizontal="center" vertical="center"/>
    </xf>
    <xf numFmtId="43" fontId="3" fillId="0" borderId="0" xfId="1" applyFont="1" applyAlignment="1">
      <alignment vertical="center"/>
    </xf>
    <xf numFmtId="49" fontId="7" fillId="0" borderId="11" xfId="0" applyNumberFormat="1" applyFont="1" applyBorder="1" applyAlignment="1">
      <alignment horizontal="center" vertical="center" wrapText="1"/>
    </xf>
    <xf numFmtId="43" fontId="7" fillId="0" borderId="7" xfId="119" applyNumberFormat="1" applyFont="1" applyFill="1" applyBorder="1" applyAlignment="1">
      <alignment horizontal="right" vertical="center" wrapText="1"/>
    </xf>
    <xf numFmtId="212" fontId="3" fillId="0" borderId="7" xfId="0" applyNumberFormat="1" applyFont="1" applyBorder="1" applyAlignment="1">
      <alignment horizontal="center" vertical="center"/>
    </xf>
    <xf numFmtId="49" fontId="7" fillId="0" borderId="0" xfId="0" applyNumberFormat="1" applyFont="1" applyAlignment="1">
      <alignment horizontal="center" vertical="center"/>
    </xf>
    <xf numFmtId="0" fontId="7" fillId="0" borderId="0" xfId="119" applyFont="1" applyFill="1" applyAlignment="1">
      <alignment vertical="center"/>
    </xf>
    <xf numFmtId="43" fontId="7" fillId="0" borderId="7" xfId="119" applyNumberFormat="1" applyFont="1" applyFill="1" applyBorder="1" applyAlignment="1">
      <alignment horizontal="center" vertical="center" wrapText="1"/>
    </xf>
    <xf numFmtId="0" fontId="7" fillId="0" borderId="0" xfId="119" applyFont="1" applyFill="1" applyBorder="1" applyAlignment="1">
      <alignment vertical="center"/>
    </xf>
    <xf numFmtId="207" fontId="7" fillId="0" borderId="0" xfId="0" applyNumberFormat="1" applyFont="1" applyBorder="1" applyAlignment="1">
      <alignment vertical="center"/>
    </xf>
    <xf numFmtId="0" fontId="3" fillId="0" borderId="8" xfId="0" applyFont="1" applyFill="1" applyBorder="1" applyAlignment="1">
      <alignment vertical="center"/>
    </xf>
    <xf numFmtId="49" fontId="3" fillId="0" borderId="8" xfId="0" applyNumberFormat="1" applyFont="1" applyFill="1" applyBorder="1" applyAlignment="1">
      <alignment horizontal="left" vertical="center"/>
    </xf>
    <xf numFmtId="49" fontId="7" fillId="0" borderId="7" xfId="0" applyNumberFormat="1" applyFont="1" applyFill="1" applyBorder="1" applyAlignment="1">
      <alignment horizontal="center" vertical="center"/>
    </xf>
    <xf numFmtId="0" fontId="7" fillId="0" borderId="8" xfId="0" applyFont="1" applyFill="1" applyBorder="1" applyAlignment="1">
      <alignment vertical="center"/>
    </xf>
    <xf numFmtId="43" fontId="7" fillId="0" borderId="7" xfId="0" applyNumberFormat="1" applyFont="1" applyFill="1" applyBorder="1" applyAlignment="1">
      <alignment horizontal="right" vertical="center"/>
    </xf>
    <xf numFmtId="0" fontId="14" fillId="0" borderId="7" xfId="0" applyNumberFormat="1" applyFont="1" applyFill="1" applyBorder="1" applyAlignment="1" applyProtection="1">
      <alignment vertical="center" wrapText="1"/>
    </xf>
    <xf numFmtId="0" fontId="3" fillId="0" borderId="0" xfId="0" applyFont="1" applyFill="1" applyAlignment="1">
      <alignment horizontal="right" vertical="center"/>
    </xf>
    <xf numFmtId="0" fontId="3" fillId="0" borderId="0" xfId="0" applyFont="1" applyAlignment="1">
      <alignment vertical="center"/>
    </xf>
    <xf numFmtId="0" fontId="3" fillId="0" borderId="7" xfId="0" applyFont="1" applyBorder="1" applyAlignment="1" applyProtection="1">
      <alignment horizontal="left" vertical="center"/>
    </xf>
    <xf numFmtId="0" fontId="14" fillId="0" borderId="7" xfId="0" applyNumberFormat="1" applyFont="1" applyFill="1" applyBorder="1" applyAlignment="1" applyProtection="1">
      <alignment vertical="center"/>
    </xf>
    <xf numFmtId="43" fontId="12" fillId="0" borderId="7" xfId="1" applyFont="1" applyBorder="1" applyAlignment="1">
      <alignment horizontal="center" vertical="center"/>
    </xf>
    <xf numFmtId="49" fontId="3" fillId="0" borderId="10" xfId="0" applyNumberFormat="1" applyFont="1" applyBorder="1" applyAlignment="1">
      <alignment vertical="center"/>
    </xf>
    <xf numFmtId="0" fontId="6" fillId="0" borderId="0" xfId="0" applyFont="1" applyFill="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vertical="center"/>
    </xf>
    <xf numFmtId="0" fontId="3" fillId="0" borderId="7"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7" xfId="0" applyFont="1" applyBorder="1" applyAlignment="1" applyProtection="1">
      <alignment horizontal="left" vertical="center"/>
    </xf>
    <xf numFmtId="0" fontId="7" fillId="0" borderId="7" xfId="0" applyFont="1" applyBorder="1" applyAlignment="1" applyProtection="1">
      <alignment vertical="center"/>
    </xf>
    <xf numFmtId="0" fontId="7" fillId="0" borderId="11" xfId="0" applyNumberFormat="1" applyFont="1" applyBorder="1" applyAlignment="1">
      <alignment horizontal="right" vertical="center"/>
    </xf>
    <xf numFmtId="0" fontId="7" fillId="0" borderId="7" xfId="0" applyFont="1" applyFill="1" applyBorder="1" applyAlignment="1">
      <alignment vertical="center"/>
    </xf>
    <xf numFmtId="0" fontId="3" fillId="0" borderId="10" xfId="0" applyFont="1" applyBorder="1" applyAlignment="1">
      <alignment vertical="center"/>
    </xf>
    <xf numFmtId="207" fontId="7" fillId="0" borderId="0" xfId="0" applyNumberFormat="1" applyFont="1" applyAlignment="1">
      <alignment horizontal="left" vertical="center"/>
    </xf>
    <xf numFmtId="0" fontId="17" fillId="0" borderId="0" xfId="0" applyFont="1" applyBorder="1" applyAlignment="1">
      <alignment horizontal="right" vertical="center"/>
    </xf>
    <xf numFmtId="0" fontId="17" fillId="0" borderId="7" xfId="0" applyFont="1" applyBorder="1" applyAlignment="1">
      <alignment horizontal="center" vertical="center"/>
    </xf>
    <xf numFmtId="0" fontId="16" fillId="0" borderId="7" xfId="0" applyFont="1" applyBorder="1" applyAlignment="1">
      <alignment horizontal="center" vertical="center"/>
    </xf>
    <xf numFmtId="0" fontId="7" fillId="0" borderId="0" xfId="0" applyFont="1" applyAlignment="1"/>
    <xf numFmtId="0" fontId="3" fillId="0" borderId="7" xfId="0" applyFont="1" applyFill="1" applyBorder="1" applyAlignment="1">
      <alignment horizontal="center" vertical="center"/>
    </xf>
    <xf numFmtId="0" fontId="22" fillId="0" borderId="8" xfId="2" applyFont="1" applyBorder="1" applyAlignment="1" applyProtection="1">
      <alignment horizontal="left" vertical="center"/>
    </xf>
    <xf numFmtId="43" fontId="11" fillId="0" borderId="8" xfId="0" applyNumberFormat="1" applyFont="1" applyBorder="1" applyAlignment="1">
      <alignment horizontal="right" vertical="center"/>
    </xf>
    <xf numFmtId="43" fontId="11" fillId="0" borderId="7" xfId="0" applyNumberFormat="1" applyFont="1" applyBorder="1" applyAlignment="1">
      <alignment horizontal="right" vertical="center"/>
    </xf>
    <xf numFmtId="43" fontId="11" fillId="0" borderId="7" xfId="0" applyNumberFormat="1" applyFont="1" applyFill="1" applyBorder="1" applyAlignment="1">
      <alignment horizontal="right" vertical="center"/>
    </xf>
    <xf numFmtId="0" fontId="22" fillId="0" borderId="8" xfId="0" applyFont="1" applyBorder="1" applyAlignment="1">
      <alignment horizontal="left" vertical="center"/>
    </xf>
    <xf numFmtId="0" fontId="13" fillId="0" borderId="0" xfId="0" applyFont="1" applyAlignment="1">
      <alignment vertical="center"/>
    </xf>
    <xf numFmtId="0" fontId="0" fillId="0" borderId="0" xfId="0" applyFont="1" applyAlignment="1">
      <alignment horizontal="center" vertical="center"/>
    </xf>
    <xf numFmtId="0" fontId="13" fillId="0" borderId="0" xfId="0" applyFont="1" applyFill="1" applyAlignment="1">
      <alignment vertical="center"/>
    </xf>
    <xf numFmtId="0" fontId="13" fillId="0" borderId="0" xfId="0" applyFont="1" applyFill="1"/>
    <xf numFmtId="0" fontId="13" fillId="0" borderId="0" xfId="0" applyFont="1"/>
    <xf numFmtId="0" fontId="0" fillId="0" borderId="0" xfId="0" applyFont="1" applyAlignment="1">
      <alignment vertical="center"/>
    </xf>
    <xf numFmtId="207" fontId="13" fillId="0" borderId="0" xfId="0" applyNumberFormat="1" applyFont="1" applyAlignment="1">
      <alignment horizontal="center" vertical="center"/>
    </xf>
    <xf numFmtId="207" fontId="13" fillId="0" borderId="0" xfId="0" applyNumberFormat="1" applyFont="1" applyAlignment="1">
      <alignment horizontal="right" vertical="center"/>
    </xf>
    <xf numFmtId="207" fontId="9" fillId="0" borderId="0" xfId="0" applyNumberFormat="1" applyFont="1" applyAlignment="1">
      <alignment vertical="center"/>
    </xf>
    <xf numFmtId="0" fontId="9" fillId="0" borderId="0" xfId="0" applyFont="1" applyAlignment="1">
      <alignment horizontal="right" vertical="center"/>
    </xf>
    <xf numFmtId="0" fontId="26" fillId="0" borderId="7" xfId="0" applyFont="1" applyBorder="1" applyAlignment="1">
      <alignment horizontal="center" vertical="center"/>
    </xf>
    <xf numFmtId="0" fontId="0" fillId="0" borderId="7" xfId="0" applyFont="1" applyBorder="1" applyAlignment="1">
      <alignment horizontal="center" vertical="center"/>
    </xf>
    <xf numFmtId="0" fontId="0" fillId="0" borderId="7" xfId="0" applyBorder="1" applyAlignment="1">
      <alignment horizontal="center" vertical="center"/>
    </xf>
    <xf numFmtId="0" fontId="28" fillId="0" borderId="7" xfId="0" applyFont="1" applyBorder="1" applyAlignment="1">
      <alignment horizontal="center" vertical="center"/>
    </xf>
    <xf numFmtId="0" fontId="13" fillId="0" borderId="7" xfId="0" applyFont="1" applyBorder="1" applyAlignment="1" applyProtection="1">
      <alignment vertical="center"/>
    </xf>
    <xf numFmtId="43" fontId="13" fillId="0" borderId="7" xfId="0" applyNumberFormat="1" applyFont="1" applyBorder="1" applyAlignment="1">
      <alignment horizontal="right" vertical="center"/>
    </xf>
    <xf numFmtId="0" fontId="9" fillId="0" borderId="7" xfId="2" applyFont="1" applyBorder="1" applyAlignment="1" applyProtection="1">
      <alignment vertical="center"/>
    </xf>
    <xf numFmtId="0" fontId="29" fillId="0" borderId="7" xfId="2" applyFont="1" applyFill="1" applyBorder="1" applyAlignment="1" applyProtection="1">
      <alignment horizontal="right" vertical="center" indent="1"/>
    </xf>
    <xf numFmtId="43" fontId="13" fillId="0" borderId="7" xfId="0" applyNumberFormat="1" applyFont="1" applyFill="1" applyBorder="1" applyAlignment="1">
      <alignment horizontal="right" vertical="center"/>
    </xf>
    <xf numFmtId="0" fontId="30" fillId="0" borderId="7" xfId="0" applyFont="1" applyBorder="1" applyAlignment="1" applyProtection="1">
      <alignment horizontal="right" vertical="center"/>
    </xf>
    <xf numFmtId="0" fontId="9" fillId="0" borderId="7" xfId="0" applyFont="1" applyBorder="1" applyAlignment="1" applyProtection="1">
      <alignment horizontal="right" vertical="center"/>
    </xf>
    <xf numFmtId="0" fontId="26" fillId="0" borderId="0" xfId="0" applyFont="1" applyAlignment="1">
      <alignment vertical="center"/>
    </xf>
    <xf numFmtId="49" fontId="0" fillId="0" borderId="0" xfId="0" applyNumberFormat="1" applyFont="1" applyAlignment="1">
      <alignment vertical="center"/>
    </xf>
    <xf numFmtId="0" fontId="0" fillId="7" borderId="0" xfId="0" applyFill="1" applyAlignment="1">
      <alignment vertical="center"/>
    </xf>
    <xf numFmtId="0" fontId="0" fillId="9" borderId="0" xfId="0" applyFill="1" applyAlignment="1">
      <alignment vertical="center"/>
    </xf>
    <xf numFmtId="0" fontId="31" fillId="9" borderId="0" xfId="0" applyFont="1" applyFill="1" applyAlignment="1">
      <alignment vertical="center"/>
    </xf>
    <xf numFmtId="0" fontId="26" fillId="7" borderId="0" xfId="0" applyFont="1" applyFill="1" applyBorder="1" applyAlignment="1">
      <alignment vertical="center"/>
    </xf>
    <xf numFmtId="0" fontId="26" fillId="9" borderId="0" xfId="0" applyFont="1" applyFill="1" applyAlignment="1">
      <alignment vertical="center"/>
    </xf>
    <xf numFmtId="0" fontId="0" fillId="7" borderId="0" xfId="0" applyFill="1" applyBorder="1" applyAlignment="1">
      <alignment horizontal="center" vertical="center"/>
    </xf>
    <xf numFmtId="0" fontId="0" fillId="7" borderId="0" xfId="0" applyFill="1" applyBorder="1" applyAlignment="1" applyProtection="1">
      <alignment horizontal="center" vertical="center"/>
    </xf>
    <xf numFmtId="0" fontId="26" fillId="7" borderId="0" xfId="0" applyFont="1" applyFill="1" applyAlignment="1">
      <alignment vertical="center" wrapText="1"/>
    </xf>
    <xf numFmtId="0" fontId="26" fillId="7" borderId="0" xfId="0" applyFont="1" applyFill="1" applyAlignment="1">
      <alignment vertical="center"/>
    </xf>
    <xf numFmtId="0" fontId="32" fillId="7" borderId="0" xfId="0" applyFont="1" applyFill="1" applyAlignment="1">
      <alignment vertical="center"/>
    </xf>
    <xf numFmtId="0" fontId="33" fillId="7" borderId="0" xfId="0" applyFont="1" applyFill="1" applyAlignment="1">
      <alignment vertical="center"/>
    </xf>
    <xf numFmtId="0" fontId="32" fillId="7" borderId="0" xfId="0" applyFont="1" applyFill="1" applyAlignment="1" applyProtection="1">
      <alignment vertical="center"/>
      <protection locked="0"/>
    </xf>
    <xf numFmtId="0" fontId="0" fillId="7" borderId="0" xfId="0" applyFont="1" applyFill="1" applyAlignment="1">
      <alignment vertical="center"/>
    </xf>
    <xf numFmtId="0" fontId="0" fillId="7" borderId="0" xfId="0" applyFill="1"/>
    <xf numFmtId="0" fontId="34" fillId="7" borderId="0" xfId="0" applyFont="1" applyFill="1" applyBorder="1" applyAlignment="1">
      <alignment vertical="center"/>
    </xf>
    <xf numFmtId="0" fontId="35" fillId="7" borderId="0" xfId="0" applyFont="1" applyFill="1" applyBorder="1" applyAlignment="1">
      <alignment vertical="center"/>
    </xf>
    <xf numFmtId="0" fontId="0" fillId="7" borderId="0" xfId="0" applyFill="1" applyBorder="1" applyAlignment="1">
      <alignment vertical="center"/>
    </xf>
    <xf numFmtId="0" fontId="0" fillId="7" borderId="0" xfId="0" applyFont="1" applyFill="1" applyBorder="1" applyAlignment="1">
      <alignment vertical="center"/>
    </xf>
    <xf numFmtId="0" fontId="0" fillId="7" borderId="0" xfId="121" applyFont="1" applyFill="1" applyBorder="1" applyAlignment="1" applyProtection="1">
      <alignment vertical="center"/>
    </xf>
    <xf numFmtId="0" fontId="36" fillId="7" borderId="0" xfId="121" applyFont="1" applyFill="1" applyBorder="1" applyProtection="1"/>
    <xf numFmtId="0" fontId="37" fillId="7" borderId="0" xfId="121" applyFont="1" applyFill="1" applyBorder="1" applyAlignment="1" applyProtection="1">
      <alignment vertical="top"/>
    </xf>
    <xf numFmtId="0" fontId="38" fillId="0" borderId="0" xfId="0" applyFont="1" applyAlignment="1">
      <alignment horizontal="center" vertical="center"/>
    </xf>
    <xf numFmtId="43" fontId="7" fillId="0" borderId="0" xfId="1" applyFont="1" applyBorder="1" applyAlignment="1">
      <alignment horizontal="center" vertical="center"/>
    </xf>
    <xf numFmtId="0" fontId="12" fillId="0" borderId="7" xfId="0" applyFont="1" applyBorder="1" applyAlignment="1">
      <alignment horizontal="center" vertical="center"/>
    </xf>
    <xf numFmtId="43" fontId="7" fillId="0" borderId="7" xfId="1" applyFont="1" applyBorder="1" applyAlignment="1">
      <alignment horizontal="center" vertical="center"/>
    </xf>
    <xf numFmtId="43" fontId="7" fillId="0" borderId="9" xfId="1" applyFont="1" applyBorder="1" applyAlignment="1">
      <alignment horizontal="center" vertical="center"/>
    </xf>
    <xf numFmtId="43" fontId="12" fillId="0" borderId="9" xfId="1" applyFont="1" applyBorder="1" applyAlignment="1">
      <alignment horizontal="center" vertical="center"/>
    </xf>
    <xf numFmtId="43" fontId="12" fillId="10" borderId="7" xfId="1" applyFont="1" applyFill="1" applyBorder="1" applyAlignment="1">
      <alignment horizontal="center" vertical="center"/>
    </xf>
    <xf numFmtId="43" fontId="12" fillId="10" borderId="9" xfId="1" applyFont="1" applyFill="1" applyBorder="1" applyAlignment="1">
      <alignment horizontal="center" vertical="center"/>
    </xf>
    <xf numFmtId="0" fontId="38" fillId="0" borderId="0" xfId="0" applyFont="1" applyBorder="1" applyAlignment="1">
      <alignment horizontal="center" vertical="center"/>
    </xf>
    <xf numFmtId="0" fontId="39" fillId="0" borderId="7" xfId="0" applyFont="1" applyBorder="1" applyAlignment="1">
      <alignment horizontal="center" vertical="center"/>
    </xf>
    <xf numFmtId="0" fontId="38" fillId="0" borderId="7" xfId="0" applyFont="1" applyBorder="1" applyAlignment="1">
      <alignment horizontal="center" vertical="center"/>
    </xf>
    <xf numFmtId="43" fontId="38" fillId="0" borderId="7" xfId="0" applyNumberFormat="1" applyFont="1" applyBorder="1" applyAlignment="1">
      <alignment horizontal="center" vertical="center"/>
    </xf>
    <xf numFmtId="0" fontId="12" fillId="0" borderId="7" xfId="0" quotePrefix="1" applyFont="1" applyBorder="1" applyAlignment="1">
      <alignment horizontal="center" vertical="center"/>
    </xf>
    <xf numFmtId="0" fontId="12" fillId="0" borderId="7" xfId="0" quotePrefix="1" applyFont="1" applyBorder="1" applyAlignment="1">
      <alignment horizontal="left" vertical="center"/>
    </xf>
    <xf numFmtId="0" fontId="12" fillId="0" borderId="7" xfId="0" quotePrefix="1" applyFont="1" applyBorder="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wrapText="1"/>
    </xf>
    <xf numFmtId="210" fontId="7" fillId="0" borderId="7" xfId="0" applyNumberFormat="1" applyFont="1" applyBorder="1" applyAlignment="1">
      <alignment horizontal="center" vertical="center"/>
    </xf>
    <xf numFmtId="0" fontId="7" fillId="0" borderId="7" xfId="0" applyNumberFormat="1" applyFont="1" applyBorder="1" applyAlignment="1">
      <alignment horizontal="center" vertical="center" wrapText="1"/>
    </xf>
    <xf numFmtId="14" fontId="7" fillId="0" borderId="7" xfId="0" applyNumberFormat="1"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horizontal="left" vertical="center"/>
    </xf>
    <xf numFmtId="49" fontId="17" fillId="7" borderId="5" xfId="0" applyNumberFormat="1" applyFont="1" applyFill="1" applyBorder="1" applyAlignment="1" applyProtection="1">
      <alignment horizontal="center" vertical="center"/>
    </xf>
    <xf numFmtId="4" fontId="17" fillId="7" borderId="5" xfId="0" applyNumberFormat="1" applyFont="1" applyFill="1" applyBorder="1" applyAlignment="1" applyProtection="1">
      <alignment horizontal="right" vertical="center"/>
    </xf>
    <xf numFmtId="0" fontId="3" fillId="0" borderId="7" xfId="0" applyFont="1" applyBorder="1" applyAlignment="1">
      <alignment horizontal="center" vertical="center" wrapText="1"/>
    </xf>
    <xf numFmtId="0" fontId="28" fillId="0" borderId="7" xfId="0" applyNumberFormat="1" applyFont="1" applyFill="1" applyBorder="1" applyAlignment="1" applyProtection="1">
      <alignment horizontal="left" vertical="center"/>
    </xf>
    <xf numFmtId="0" fontId="7" fillId="0" borderId="0" xfId="0" applyFont="1" applyAlignment="1">
      <alignment vertical="center" wrapText="1"/>
    </xf>
    <xf numFmtId="0" fontId="7" fillId="0" borderId="7" xfId="0" applyFont="1" applyBorder="1" applyAlignment="1">
      <alignment horizontal="left" vertical="center" wrapText="1"/>
    </xf>
    <xf numFmtId="0" fontId="7" fillId="0" borderId="7" xfId="0" applyFont="1" applyBorder="1" applyAlignment="1">
      <alignment vertical="center" wrapText="1"/>
    </xf>
    <xf numFmtId="0" fontId="7" fillId="0" borderId="0" xfId="0" applyNumberFormat="1" applyFont="1" applyAlignment="1">
      <alignment vertical="center" wrapText="1"/>
    </xf>
    <xf numFmtId="0" fontId="7" fillId="0" borderId="0" xfId="0" applyNumberFormat="1" applyFont="1" applyAlignment="1" applyProtection="1">
      <alignment vertical="center"/>
    </xf>
    <xf numFmtId="0" fontId="7" fillId="0" borderId="7" xfId="0" applyNumberFormat="1" applyFont="1" applyBorder="1" applyAlignment="1">
      <alignment vertical="center"/>
    </xf>
    <xf numFmtId="4" fontId="7" fillId="0" borderId="0" xfId="0" applyNumberFormat="1" applyFont="1" applyAlignment="1">
      <alignment vertical="center"/>
    </xf>
    <xf numFmtId="10" fontId="7" fillId="0" borderId="0" xfId="142" applyNumberFormat="1" applyFont="1" applyAlignment="1">
      <alignment vertical="center"/>
    </xf>
    <xf numFmtId="10" fontId="7" fillId="0" borderId="7" xfId="142" applyNumberFormat="1" applyFont="1" applyBorder="1" applyAlignment="1">
      <alignment horizontal="right" vertical="center"/>
    </xf>
    <xf numFmtId="10" fontId="7" fillId="0" borderId="0" xfId="142" applyNumberFormat="1" applyFont="1" applyBorder="1" applyAlignment="1">
      <alignment vertical="center"/>
    </xf>
    <xf numFmtId="10" fontId="7" fillId="0" borderId="7" xfId="142" applyNumberFormat="1" applyFont="1" applyBorder="1" applyAlignment="1" applyProtection="1">
      <alignment horizontal="right" vertical="center"/>
    </xf>
    <xf numFmtId="0" fontId="3" fillId="0" borderId="7" xfId="0" applyFont="1" applyBorder="1" applyAlignment="1">
      <alignment vertical="center" wrapText="1"/>
    </xf>
    <xf numFmtId="0" fontId="3" fillId="0" borderId="7" xfId="0" applyFont="1" applyBorder="1" applyAlignment="1">
      <alignment horizontal="center" vertical="center"/>
    </xf>
    <xf numFmtId="0" fontId="7" fillId="0" borderId="7" xfId="0" applyNumberFormat="1"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7" fillId="0" borderId="7" xfId="0" applyFont="1" applyBorder="1" applyAlignment="1">
      <alignment horizontal="center" vertical="center"/>
    </xf>
    <xf numFmtId="0" fontId="3" fillId="0" borderId="7" xfId="0" applyFont="1" applyBorder="1" applyAlignment="1">
      <alignment horizontal="center" vertical="center" wrapText="1"/>
    </xf>
    <xf numFmtId="212" fontId="7" fillId="0" borderId="7" xfId="0" applyNumberFormat="1" applyFont="1" applyBorder="1" applyAlignment="1">
      <alignment horizontal="center" vertical="center"/>
    </xf>
    <xf numFmtId="0" fontId="7" fillId="0" borderId="7" xfId="0" applyFont="1" applyBorder="1" applyAlignment="1">
      <alignment horizontal="left" vertical="center" wrapText="1"/>
    </xf>
    <xf numFmtId="0" fontId="7" fillId="0" borderId="7" xfId="0" applyNumberFormat="1" applyFont="1" applyBorder="1" applyAlignment="1">
      <alignment horizontal="center" vertical="center" wrapText="1"/>
    </xf>
    <xf numFmtId="14" fontId="7" fillId="0" borderId="7" xfId="0" applyNumberFormat="1" applyFont="1" applyBorder="1" applyAlignment="1">
      <alignment horizontal="center" vertical="center"/>
    </xf>
    <xf numFmtId="0" fontId="7" fillId="0" borderId="7" xfId="0" applyNumberFormat="1" applyFont="1" applyBorder="1" applyAlignment="1">
      <alignment horizontal="center" vertical="center" wrapText="1"/>
    </xf>
    <xf numFmtId="214" fontId="7" fillId="0" borderId="0" xfId="0" applyNumberFormat="1" applyFont="1" applyAlignment="1">
      <alignment vertical="center"/>
    </xf>
    <xf numFmtId="214" fontId="7" fillId="0" borderId="7" xfId="0" applyNumberFormat="1" applyFont="1" applyBorder="1" applyAlignment="1">
      <alignment horizontal="center" vertical="center"/>
    </xf>
    <xf numFmtId="214" fontId="7" fillId="0" borderId="7" xfId="0" applyNumberFormat="1" applyFont="1" applyBorder="1" applyAlignment="1">
      <alignment horizontal="right" vertical="center"/>
    </xf>
    <xf numFmtId="214" fontId="7" fillId="0" borderId="7" xfId="0" applyNumberFormat="1" applyFont="1" applyFill="1" applyBorder="1" applyAlignment="1">
      <alignment horizontal="center" vertical="center"/>
    </xf>
    <xf numFmtId="43" fontId="7" fillId="0" borderId="7" xfId="0" applyNumberFormat="1" applyFont="1" applyBorder="1" applyAlignment="1">
      <alignment horizontal="right" vertical="center" wrapText="1"/>
    </xf>
    <xf numFmtId="49" fontId="7" fillId="0" borderId="10" xfId="0" applyNumberFormat="1" applyFont="1" applyBorder="1" applyAlignment="1">
      <alignment horizontal="left" vertical="center" wrapText="1"/>
    </xf>
    <xf numFmtId="214" fontId="7" fillId="0" borderId="0" xfId="0" applyNumberFormat="1" applyFont="1" applyAlignment="1">
      <alignment horizontal="center" vertical="center"/>
    </xf>
    <xf numFmtId="214" fontId="17" fillId="7" borderId="7" xfId="0" applyNumberFormat="1" applyFont="1" applyFill="1" applyBorder="1" applyAlignment="1" applyProtection="1">
      <alignment horizontal="center" vertical="center"/>
    </xf>
    <xf numFmtId="49" fontId="17" fillId="7" borderId="7" xfId="0" applyNumberFormat="1" applyFont="1" applyFill="1" applyBorder="1" applyAlignment="1" applyProtection="1">
      <alignment horizontal="left" vertical="center" wrapText="1"/>
    </xf>
    <xf numFmtId="0" fontId="3" fillId="0" borderId="7" xfId="0" applyFont="1" applyBorder="1" applyAlignment="1">
      <alignment horizontal="center" vertical="center"/>
    </xf>
    <xf numFmtId="0" fontId="3" fillId="0" borderId="7" xfId="0" applyFont="1" applyBorder="1" applyAlignment="1">
      <alignment horizontal="center" vertical="center" wrapText="1"/>
    </xf>
    <xf numFmtId="212" fontId="7" fillId="0" borderId="7" xfId="0" applyNumberFormat="1" applyFont="1" applyBorder="1" applyAlignment="1">
      <alignment horizontal="center" vertical="center"/>
    </xf>
    <xf numFmtId="211" fontId="7" fillId="0" borderId="7" xfId="0" applyNumberFormat="1" applyFont="1" applyFill="1" applyBorder="1" applyAlignment="1">
      <alignment horizontal="right" vertical="center"/>
    </xf>
    <xf numFmtId="0" fontId="3" fillId="0" borderId="7" xfId="0" applyFont="1" applyFill="1" applyBorder="1" applyAlignment="1">
      <alignment horizontal="left" vertical="center"/>
    </xf>
    <xf numFmtId="216" fontId="7" fillId="0" borderId="7" xfId="0" applyNumberFormat="1" applyFont="1" applyBorder="1" applyAlignment="1">
      <alignment horizontal="center" vertical="center" wrapText="1"/>
    </xf>
    <xf numFmtId="43" fontId="7" fillId="0" borderId="7" xfId="0" applyNumberFormat="1" applyFont="1" applyBorder="1" applyAlignment="1">
      <alignment vertical="center" wrapText="1"/>
    </xf>
    <xf numFmtId="43" fontId="7" fillId="0" borderId="11" xfId="0" applyNumberFormat="1" applyFont="1" applyBorder="1" applyAlignment="1">
      <alignment horizontal="right" vertical="center" wrapText="1"/>
    </xf>
    <xf numFmtId="211" fontId="7" fillId="0" borderId="7" xfId="0" applyNumberFormat="1" applyFont="1" applyBorder="1" applyAlignment="1">
      <alignment vertical="center"/>
    </xf>
    <xf numFmtId="0" fontId="7" fillId="0" borderId="7" xfId="0" applyFont="1" applyBorder="1" applyAlignment="1">
      <alignment horizontal="center" vertical="center"/>
    </xf>
    <xf numFmtId="0" fontId="7" fillId="0" borderId="7" xfId="0" applyFont="1" applyBorder="1" applyAlignment="1">
      <alignment horizontal="center" vertical="center" wrapText="1"/>
    </xf>
    <xf numFmtId="214" fontId="7" fillId="0" borderId="7" xfId="0" applyNumberFormat="1" applyFont="1" applyBorder="1" applyAlignment="1">
      <alignment horizontal="center" vertical="center"/>
    </xf>
    <xf numFmtId="0" fontId="7" fillId="0" borderId="7" xfId="0" applyNumberFormat="1" applyFont="1" applyBorder="1" applyAlignment="1">
      <alignment horizontal="center" vertical="center" wrapText="1"/>
    </xf>
    <xf numFmtId="0" fontId="7" fillId="10" borderId="7" xfId="0" applyFont="1" applyFill="1" applyBorder="1" applyAlignment="1">
      <alignment horizontal="center" vertical="center"/>
    </xf>
    <xf numFmtId="0" fontId="3" fillId="10" borderId="7" xfId="0" applyFont="1" applyFill="1" applyBorder="1" applyAlignment="1">
      <alignment horizontal="left" vertical="center"/>
    </xf>
    <xf numFmtId="49" fontId="17" fillId="10" borderId="7" xfId="0" applyNumberFormat="1" applyFont="1" applyFill="1" applyBorder="1" applyAlignment="1" applyProtection="1">
      <alignment horizontal="left" vertical="center" wrapText="1"/>
    </xf>
    <xf numFmtId="214" fontId="7" fillId="10" borderId="7" xfId="0" applyNumberFormat="1" applyFont="1" applyFill="1" applyBorder="1" applyAlignment="1">
      <alignment horizontal="center" vertical="center"/>
    </xf>
    <xf numFmtId="14" fontId="7" fillId="10" borderId="7" xfId="0" applyNumberFormat="1" applyFont="1" applyFill="1" applyBorder="1" applyAlignment="1">
      <alignment horizontal="center" vertical="center"/>
    </xf>
    <xf numFmtId="212" fontId="7" fillId="10" borderId="7" xfId="0" applyNumberFormat="1" applyFont="1" applyFill="1" applyBorder="1" applyAlignment="1">
      <alignment horizontal="right" vertical="center"/>
    </xf>
    <xf numFmtId="211" fontId="79" fillId="0" borderId="7" xfId="0" applyNumberFormat="1" applyFont="1" applyFill="1" applyBorder="1" applyAlignment="1">
      <alignment horizontal="center" vertical="center" wrapText="1"/>
    </xf>
    <xf numFmtId="214" fontId="7" fillId="0" borderId="0" xfId="0" applyNumberFormat="1" applyFont="1" applyAlignment="1">
      <alignment horizontal="right" vertical="center"/>
    </xf>
    <xf numFmtId="0" fontId="7" fillId="10" borderId="7" xfId="0" applyFont="1" applyFill="1" applyBorder="1" applyAlignment="1">
      <alignment horizontal="left" vertical="center"/>
    </xf>
    <xf numFmtId="215" fontId="7" fillId="10" borderId="7" xfId="0" applyNumberFormat="1" applyFont="1" applyFill="1" applyBorder="1" applyAlignment="1">
      <alignment horizontal="center" vertical="center"/>
    </xf>
    <xf numFmtId="43" fontId="7" fillId="10" borderId="7" xfId="0" applyNumberFormat="1" applyFont="1" applyFill="1" applyBorder="1" applyAlignment="1">
      <alignment horizontal="right" vertical="center"/>
    </xf>
    <xf numFmtId="0" fontId="7" fillId="10" borderId="7" xfId="0" applyNumberFormat="1" applyFont="1" applyFill="1" applyBorder="1" applyAlignment="1">
      <alignment horizontal="center" vertical="center" wrapText="1"/>
    </xf>
    <xf numFmtId="211" fontId="7" fillId="10" borderId="7" xfId="0" applyNumberFormat="1" applyFont="1" applyFill="1" applyBorder="1" applyAlignment="1">
      <alignment horizontal="right" vertical="center"/>
    </xf>
    <xf numFmtId="0" fontId="7" fillId="0" borderId="7"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left" vertical="center" wrapText="1"/>
    </xf>
    <xf numFmtId="214" fontId="7" fillId="0" borderId="7" xfId="0" applyNumberFormat="1" applyFont="1" applyBorder="1" applyAlignment="1">
      <alignment horizontal="center" vertical="center"/>
    </xf>
    <xf numFmtId="0" fontId="7" fillId="0" borderId="7" xfId="0" applyFont="1" applyBorder="1" applyAlignment="1">
      <alignment horizontal="center" vertical="center" wrapText="1"/>
    </xf>
    <xf numFmtId="0" fontId="7" fillId="0" borderId="7" xfId="0" applyNumberFormat="1" applyFont="1" applyBorder="1" applyAlignment="1">
      <alignment horizontal="center" vertical="center" wrapText="1"/>
    </xf>
    <xf numFmtId="0" fontId="7" fillId="0" borderId="7" xfId="0" applyFont="1" applyBorder="1" applyAlignment="1">
      <alignment horizontal="center" vertical="center" wrapText="1"/>
    </xf>
    <xf numFmtId="212" fontId="7" fillId="10" borderId="7" xfId="0" applyNumberFormat="1" applyFont="1" applyFill="1" applyBorder="1" applyAlignment="1">
      <alignment horizontal="center" vertical="center"/>
    </xf>
    <xf numFmtId="49" fontId="7" fillId="0" borderId="7" xfId="0" applyNumberFormat="1" applyFont="1" applyBorder="1" applyAlignment="1">
      <alignment horizontal="center" vertical="center"/>
    </xf>
    <xf numFmtId="212" fontId="7" fillId="0" borderId="7" xfId="0" applyNumberFormat="1" applyFont="1" applyBorder="1" applyAlignment="1">
      <alignment horizontal="center" vertical="center"/>
    </xf>
    <xf numFmtId="0" fontId="3" fillId="0" borderId="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horizontal="left" vertical="center" wrapText="1"/>
    </xf>
    <xf numFmtId="0" fontId="7" fillId="0" borderId="7" xfId="0" applyNumberFormat="1" applyFont="1" applyBorder="1" applyAlignment="1">
      <alignment horizontal="center" vertical="center" wrapText="1"/>
    </xf>
    <xf numFmtId="0" fontId="7" fillId="10" borderId="7" xfId="0" applyFont="1" applyFill="1" applyBorder="1" applyAlignment="1">
      <alignment horizontal="left" vertical="center" wrapText="1"/>
    </xf>
    <xf numFmtId="0" fontId="3" fillId="0" borderId="0" xfId="0" applyFont="1" applyAlignment="1">
      <alignment vertical="center" wrapText="1"/>
    </xf>
    <xf numFmtId="0" fontId="7" fillId="10" borderId="7" xfId="0" applyFont="1" applyFill="1" applyBorder="1" applyAlignment="1">
      <alignment horizontal="center" vertical="center" wrapText="1"/>
    </xf>
    <xf numFmtId="214" fontId="7" fillId="0" borderId="7" xfId="0" applyNumberFormat="1" applyFont="1" applyBorder="1" applyAlignment="1">
      <alignment horizontal="center" vertical="center"/>
    </xf>
    <xf numFmtId="9" fontId="7" fillId="0" borderId="0" xfId="142" applyFont="1" applyAlignment="1">
      <alignment vertical="center"/>
    </xf>
    <xf numFmtId="9" fontId="7" fillId="0" borderId="7" xfId="0" applyNumberFormat="1" applyFont="1" applyBorder="1" applyAlignment="1">
      <alignment horizontal="center" vertical="center" wrapText="1"/>
    </xf>
    <xf numFmtId="0" fontId="7" fillId="0" borderId="7"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NumberFormat="1" applyFont="1" applyBorder="1" applyAlignment="1">
      <alignment horizontal="center" vertical="center" wrapText="1"/>
    </xf>
    <xf numFmtId="0" fontId="7" fillId="16" borderId="7" xfId="0" applyNumberFormat="1" applyFont="1" applyFill="1" applyBorder="1" applyAlignment="1">
      <alignment horizontal="center" vertical="center" wrapText="1"/>
    </xf>
    <xf numFmtId="214" fontId="7" fillId="10" borderId="7" xfId="0" applyNumberFormat="1" applyFont="1" applyFill="1" applyBorder="1" applyAlignment="1">
      <alignment horizontal="center" vertical="center" wrapText="1"/>
    </xf>
    <xf numFmtId="0" fontId="8" fillId="0" borderId="0" xfId="0" applyFont="1" applyBorder="1" applyAlignment="1">
      <alignment horizontal="center" vertical="center"/>
    </xf>
    <xf numFmtId="0" fontId="7" fillId="0" borderId="12" xfId="0" applyFont="1" applyBorder="1" applyAlignment="1">
      <alignment horizontal="left" vertical="center"/>
    </xf>
    <xf numFmtId="57" fontId="7" fillId="0" borderId="12" xfId="0" applyNumberFormat="1" applyFont="1" applyBorder="1" applyAlignment="1">
      <alignment horizontal="center" vertical="center"/>
    </xf>
    <xf numFmtId="0" fontId="7" fillId="0" borderId="12" xfId="0" applyFont="1" applyBorder="1" applyAlignment="1">
      <alignment horizontal="center" vertical="center"/>
    </xf>
    <xf numFmtId="0" fontId="39" fillId="0" borderId="7" xfId="0" applyFont="1" applyBorder="1" applyAlignment="1">
      <alignment horizontal="center" vertical="center"/>
    </xf>
    <xf numFmtId="0" fontId="38" fillId="0" borderId="7" xfId="0" applyFont="1" applyBorder="1" applyAlignment="1">
      <alignment horizontal="center" vertical="center"/>
    </xf>
    <xf numFmtId="0" fontId="26" fillId="7" borderId="0" xfId="0" applyFont="1" applyFill="1" applyBorder="1" applyAlignment="1">
      <alignment horizontal="left" vertical="center"/>
    </xf>
    <xf numFmtId="0" fontId="0" fillId="7" borderId="0" xfId="0" applyFill="1" applyBorder="1" applyAlignment="1">
      <alignment horizontal="left" vertical="center"/>
    </xf>
    <xf numFmtId="0" fontId="8" fillId="9" borderId="0" xfId="0" applyFont="1" applyFill="1" applyAlignment="1">
      <alignment horizontal="center" vertical="center"/>
    </xf>
    <xf numFmtId="0" fontId="32" fillId="7" borderId="0" xfId="0" applyFont="1" applyFill="1" applyBorder="1" applyAlignment="1" applyProtection="1">
      <alignment horizontal="left" vertical="center"/>
    </xf>
    <xf numFmtId="0" fontId="33" fillId="7" borderId="0" xfId="0" applyFont="1" applyFill="1" applyBorder="1" applyAlignment="1" applyProtection="1">
      <alignment horizontal="left" vertical="center"/>
    </xf>
    <xf numFmtId="0" fontId="23" fillId="6" borderId="0" xfId="0" applyFont="1" applyFill="1" applyAlignment="1">
      <alignment horizontal="center" vertical="center" wrapText="1"/>
    </xf>
    <xf numFmtId="0" fontId="24" fillId="6" borderId="0" xfId="0" applyFont="1" applyFill="1" applyAlignment="1">
      <alignment horizontal="center" vertical="center" wrapText="1"/>
    </xf>
    <xf numFmtId="207" fontId="13" fillId="0" borderId="0" xfId="0" applyNumberFormat="1" applyFont="1" applyAlignment="1">
      <alignment horizontal="center" vertical="center"/>
    </xf>
    <xf numFmtId="0" fontId="25" fillId="0" borderId="7" xfId="0" applyFont="1" applyBorder="1" applyAlignment="1">
      <alignment horizontal="center" vertical="center"/>
    </xf>
    <xf numFmtId="0" fontId="27" fillId="0" borderId="7" xfId="0" applyFont="1" applyBorder="1" applyAlignment="1">
      <alignment horizontal="center" vertical="center"/>
    </xf>
    <xf numFmtId="0" fontId="8" fillId="6" borderId="0" xfId="0" applyFont="1" applyFill="1" applyAlignment="1">
      <alignment horizontal="center" vertical="center" wrapText="1"/>
    </xf>
    <xf numFmtId="0" fontId="6" fillId="6" borderId="0" xfId="0" applyFont="1" applyFill="1" applyAlignment="1">
      <alignment horizontal="center" vertical="center" wrapText="1"/>
    </xf>
    <xf numFmtId="207" fontId="7" fillId="0" borderId="0" xfId="0" applyNumberFormat="1" applyFont="1" applyAlignment="1">
      <alignment horizontal="center" vertical="center"/>
    </xf>
    <xf numFmtId="0" fontId="3" fillId="0" borderId="10" xfId="0" applyFont="1" applyBorder="1" applyAlignment="1">
      <alignment vertical="center"/>
    </xf>
    <xf numFmtId="207" fontId="7" fillId="0" borderId="0" xfId="0" applyNumberFormat="1" applyFont="1" applyAlignment="1">
      <alignment horizontal="left" vertical="center"/>
    </xf>
    <xf numFmtId="0" fontId="17" fillId="0" borderId="9" xfId="0" applyFont="1" applyBorder="1" applyAlignment="1">
      <alignment horizontal="center" vertical="center"/>
    </xf>
    <xf numFmtId="0" fontId="17" fillId="0" borderId="8" xfId="0" applyFont="1" applyBorder="1" applyAlignment="1">
      <alignment horizontal="center" vertical="center"/>
    </xf>
    <xf numFmtId="49" fontId="7" fillId="0" borderId="12" xfId="0" applyNumberFormat="1" applyFont="1" applyBorder="1" applyAlignment="1">
      <alignment horizontal="right"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8" fillId="0" borderId="0" xfId="0" applyFont="1" applyFill="1" applyAlignment="1" applyProtection="1">
      <alignment horizontal="center" vertical="center" wrapText="1"/>
    </xf>
    <xf numFmtId="207" fontId="7" fillId="0" borderId="0" xfId="0" applyNumberFormat="1" applyFont="1" applyAlignment="1" applyProtection="1">
      <alignment horizontal="center" vertical="center"/>
    </xf>
    <xf numFmtId="0" fontId="3" fillId="0" borderId="12" xfId="0" applyFont="1" applyBorder="1" applyAlignment="1" applyProtection="1">
      <alignment horizontal="right" vertical="center"/>
    </xf>
    <xf numFmtId="0" fontId="3" fillId="0" borderId="9" xfId="0" applyFont="1" applyBorder="1" applyAlignment="1" applyProtection="1">
      <alignment horizontal="center" vertical="center"/>
    </xf>
    <xf numFmtId="0" fontId="3" fillId="0" borderId="8" xfId="0" applyFont="1" applyBorder="1" applyAlignment="1" applyProtection="1">
      <alignment horizontal="center" vertical="center"/>
    </xf>
    <xf numFmtId="0" fontId="8" fillId="0" borderId="0" xfId="0" applyFont="1" applyFill="1" applyAlignment="1">
      <alignment horizontal="center" vertical="center" wrapText="1"/>
    </xf>
    <xf numFmtId="0" fontId="7" fillId="0" borderId="0" xfId="0" applyNumberFormat="1" applyFont="1" applyAlignment="1">
      <alignment horizontal="center" vertical="center"/>
    </xf>
    <xf numFmtId="0" fontId="3" fillId="0" borderId="0" xfId="0" applyFont="1" applyAlignment="1">
      <alignment horizontal="right" vertical="center"/>
    </xf>
    <xf numFmtId="0" fontId="6" fillId="0" borderId="0" xfId="0" applyFont="1" applyFill="1" applyAlignment="1">
      <alignment horizontal="center" vertical="center" wrapText="1"/>
    </xf>
    <xf numFmtId="49" fontId="3" fillId="0" borderId="9" xfId="0" applyNumberFormat="1" applyFont="1" applyBorder="1" applyAlignment="1">
      <alignment horizontal="center" vertical="center"/>
    </xf>
    <xf numFmtId="49" fontId="3" fillId="0" borderId="8" xfId="0" applyNumberFormat="1" applyFont="1" applyBorder="1" applyAlignment="1">
      <alignment horizontal="center" vertical="center"/>
    </xf>
    <xf numFmtId="0" fontId="3" fillId="0" borderId="12" xfId="0" applyFont="1" applyBorder="1" applyAlignment="1">
      <alignment horizontal="right" vertical="center"/>
    </xf>
    <xf numFmtId="0" fontId="3" fillId="0" borderId="7" xfId="0" applyFont="1" applyBorder="1" applyAlignment="1">
      <alignment horizontal="center" vertical="center"/>
    </xf>
    <xf numFmtId="0" fontId="7" fillId="0" borderId="7" xfId="0" applyFont="1" applyBorder="1" applyAlignment="1">
      <alignment horizontal="center" vertical="center"/>
    </xf>
    <xf numFmtId="0" fontId="3" fillId="0" borderId="5" xfId="0" applyFont="1" applyBorder="1" applyAlignment="1">
      <alignment horizontal="center" vertical="center" wrapText="1"/>
    </xf>
    <xf numFmtId="0" fontId="7" fillId="0" borderId="11" xfId="0" applyFont="1" applyBorder="1" applyAlignment="1">
      <alignment horizontal="center" vertical="center" wrapText="1"/>
    </xf>
    <xf numFmtId="0" fontId="3" fillId="0" borderId="5" xfId="0" applyFont="1" applyBorder="1" applyAlignment="1">
      <alignment horizontal="center" vertical="center"/>
    </xf>
    <xf numFmtId="0" fontId="7" fillId="0" borderId="11" xfId="0" applyFont="1" applyBorder="1" applyAlignment="1">
      <alignment horizontal="center" vertical="center"/>
    </xf>
    <xf numFmtId="0" fontId="7" fillId="0" borderId="8"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7" fillId="0" borderId="7" xfId="0" applyFont="1" applyBorder="1" applyAlignment="1">
      <alignment horizontal="center" vertical="center" wrapText="1"/>
    </xf>
    <xf numFmtId="0" fontId="6" fillId="0" borderId="0" xfId="0" applyFont="1" applyFill="1" applyAlignment="1">
      <alignment horizontal="center" vertical="center"/>
    </xf>
    <xf numFmtId="212" fontId="3" fillId="0" borderId="7" xfId="0" applyNumberFormat="1" applyFont="1" applyBorder="1" applyAlignment="1">
      <alignment horizontal="center" vertical="center"/>
    </xf>
    <xf numFmtId="212" fontId="3" fillId="0" borderId="5" xfId="0" applyNumberFormat="1" applyFont="1" applyBorder="1" applyAlignment="1">
      <alignment horizontal="center" vertical="center"/>
    </xf>
    <xf numFmtId="212" fontId="3" fillId="0" borderId="11" xfId="0" applyNumberFormat="1" applyFont="1" applyBorder="1" applyAlignment="1">
      <alignment horizontal="center" vertical="center"/>
    </xf>
    <xf numFmtId="212" fontId="7" fillId="0" borderId="7" xfId="0" applyNumberFormat="1" applyFont="1" applyBorder="1" applyAlignment="1">
      <alignment horizontal="center" vertical="center"/>
    </xf>
    <xf numFmtId="0" fontId="3" fillId="0" borderId="7" xfId="0" applyNumberFormat="1" applyFont="1" applyBorder="1" applyAlignment="1">
      <alignment horizontal="center" vertical="center"/>
    </xf>
    <xf numFmtId="0" fontId="7" fillId="0" borderId="7" xfId="0" applyNumberFormat="1" applyFont="1" applyBorder="1" applyAlignment="1">
      <alignment horizontal="center" vertical="center"/>
    </xf>
    <xf numFmtId="49" fontId="7" fillId="0" borderId="7" xfId="0" applyNumberFormat="1" applyFont="1" applyBorder="1" applyAlignment="1">
      <alignment horizontal="left" vertical="center" wrapText="1"/>
    </xf>
    <xf numFmtId="0" fontId="7" fillId="0" borderId="7" xfId="0" applyFont="1" applyBorder="1" applyAlignment="1">
      <alignment horizontal="left" vertical="center" wrapText="1"/>
    </xf>
    <xf numFmtId="10" fontId="3" fillId="0" borderId="7" xfId="142" applyNumberFormat="1" applyFont="1" applyBorder="1" applyAlignment="1">
      <alignment horizontal="center" vertical="center"/>
    </xf>
    <xf numFmtId="10" fontId="7" fillId="0" borderId="7" xfId="142" applyNumberFormat="1" applyFont="1" applyBorder="1" applyAlignment="1">
      <alignment horizontal="center" vertical="center"/>
    </xf>
    <xf numFmtId="0" fontId="3" fillId="0" borderId="13" xfId="0" applyFont="1" applyBorder="1" applyAlignment="1">
      <alignment horizontal="center" vertical="center"/>
    </xf>
    <xf numFmtId="212" fontId="7" fillId="0" borderId="11" xfId="0" applyNumberFormat="1" applyFont="1" applyBorder="1" applyAlignment="1">
      <alignment horizontal="center" vertical="center"/>
    </xf>
    <xf numFmtId="14" fontId="3" fillId="0" borderId="5" xfId="0" applyNumberFormat="1" applyFont="1" applyFill="1" applyBorder="1" applyAlignment="1">
      <alignment horizontal="center" vertical="center"/>
    </xf>
    <xf numFmtId="14" fontId="3" fillId="0" borderId="11" xfId="0" applyNumberFormat="1" applyFont="1" applyFill="1" applyBorder="1" applyAlignment="1">
      <alignment horizontal="center" vertical="center"/>
    </xf>
    <xf numFmtId="43" fontId="3" fillId="0" borderId="5" xfId="1" applyFont="1" applyFill="1" applyBorder="1" applyAlignment="1">
      <alignment horizontal="center" vertical="center" wrapText="1"/>
    </xf>
    <xf numFmtId="43" fontId="3" fillId="0" borderId="11" xfId="1" applyFont="1" applyFill="1" applyBorder="1" applyAlignment="1">
      <alignment horizontal="center" vertical="center" wrapText="1"/>
    </xf>
    <xf numFmtId="0" fontId="3" fillId="0" borderId="0" xfId="0" applyFont="1" applyAlignment="1">
      <alignment horizontal="left" vertical="center"/>
    </xf>
    <xf numFmtId="49" fontId="3" fillId="0" borderId="7"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8" xfId="0" applyNumberFormat="1" applyFont="1" applyBorder="1" applyAlignment="1">
      <alignment horizontal="center" vertical="center"/>
    </xf>
    <xf numFmtId="0" fontId="7" fillId="0" borderId="13" xfId="0" applyFont="1" applyBorder="1" applyAlignment="1">
      <alignment vertical="center"/>
    </xf>
    <xf numFmtId="0" fontId="7" fillId="0" borderId="8" xfId="0" applyFont="1" applyBorder="1" applyAlignment="1">
      <alignment vertical="center"/>
    </xf>
    <xf numFmtId="0" fontId="20" fillId="0" borderId="0" xfId="0" applyFont="1" applyAlignment="1">
      <alignment horizontal="center" vertical="center" wrapText="1"/>
    </xf>
    <xf numFmtId="0" fontId="21" fillId="0" borderId="0" xfId="0" applyFont="1" applyAlignment="1">
      <alignment horizontal="center" vertical="center" wrapText="1"/>
    </xf>
    <xf numFmtId="210" fontId="3" fillId="0" borderId="7" xfId="0" applyNumberFormat="1" applyFont="1" applyBorder="1" applyAlignment="1">
      <alignment horizontal="center" vertical="center" wrapText="1"/>
    </xf>
    <xf numFmtId="210" fontId="7" fillId="0" borderId="7" xfId="0" applyNumberFormat="1" applyFont="1" applyBorder="1" applyAlignment="1">
      <alignment horizontal="center" vertical="center"/>
    </xf>
    <xf numFmtId="0" fontId="3" fillId="0" borderId="5" xfId="120" applyFont="1" applyFill="1" applyBorder="1" applyAlignment="1">
      <alignment horizontal="center" vertical="center" wrapText="1"/>
    </xf>
    <xf numFmtId="0" fontId="7" fillId="0" borderId="11" xfId="120" applyFont="1" applyFill="1" applyBorder="1" applyAlignment="1">
      <alignment horizontal="center" vertical="center" wrapText="1"/>
    </xf>
    <xf numFmtId="213" fontId="3" fillId="0" borderId="5" xfId="120" applyNumberFormat="1" applyFont="1" applyFill="1" applyBorder="1" applyAlignment="1">
      <alignment horizontal="center" vertical="center" wrapText="1"/>
    </xf>
    <xf numFmtId="213" fontId="7" fillId="0" borderId="11" xfId="120" applyNumberFormat="1" applyFont="1" applyFill="1" applyBorder="1" applyAlignment="1">
      <alignment horizontal="center" vertical="center" wrapText="1"/>
    </xf>
    <xf numFmtId="0" fontId="3" fillId="8" borderId="7" xfId="0" applyFont="1" applyFill="1" applyBorder="1" applyAlignment="1">
      <alignment horizontal="center" vertical="center" wrapText="1"/>
    </xf>
    <xf numFmtId="0" fontId="7" fillId="8" borderId="7" xfId="0" applyFont="1" applyFill="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0" fillId="0" borderId="13" xfId="0" applyBorder="1"/>
    <xf numFmtId="0" fontId="0" fillId="0" borderId="8" xfId="0" applyBorder="1"/>
    <xf numFmtId="43" fontId="7" fillId="0" borderId="9" xfId="0" applyNumberFormat="1" applyFont="1" applyBorder="1" applyAlignment="1">
      <alignment horizontal="center" vertical="center"/>
    </xf>
    <xf numFmtId="43" fontId="7" fillId="0" borderId="8" xfId="0" applyNumberFormat="1" applyFont="1" applyBorder="1" applyAlignment="1">
      <alignment horizontal="center" vertical="center"/>
    </xf>
    <xf numFmtId="0" fontId="3" fillId="0" borderId="11" xfId="0" applyFont="1" applyBorder="1" applyAlignment="1">
      <alignment horizontal="center" vertical="center"/>
    </xf>
    <xf numFmtId="0" fontId="16" fillId="0" borderId="9" xfId="2" applyFont="1" applyBorder="1" applyAlignment="1" applyProtection="1">
      <alignment horizontal="center" vertical="center"/>
    </xf>
    <xf numFmtId="0" fontId="16" fillId="0" borderId="8" xfId="2" applyFont="1" applyBorder="1" applyAlignment="1" applyProtection="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center" vertical="center"/>
    </xf>
    <xf numFmtId="0" fontId="3" fillId="0" borderId="0" xfId="0" applyFont="1" applyBorder="1" applyAlignment="1">
      <alignment horizontal="center" vertical="center"/>
    </xf>
    <xf numFmtId="49" fontId="7" fillId="0" borderId="9" xfId="0" applyNumberFormat="1" applyFont="1" applyBorder="1" applyAlignment="1">
      <alignment horizontal="center" vertical="center"/>
    </xf>
    <xf numFmtId="49" fontId="7" fillId="0" borderId="13" xfId="0" applyNumberFormat="1" applyFont="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3" fillId="0" borderId="5" xfId="0" applyFont="1" applyFill="1" applyBorder="1" applyAlignment="1">
      <alignment horizontal="center" vertical="center" wrapText="1"/>
    </xf>
    <xf numFmtId="0" fontId="3" fillId="0" borderId="11" xfId="0" applyFont="1" applyFill="1" applyBorder="1" applyAlignment="1">
      <alignment horizontal="center" vertical="center" wrapText="1"/>
    </xf>
    <xf numFmtId="214" fontId="3" fillId="0" borderId="7" xfId="0" applyNumberFormat="1" applyFont="1" applyBorder="1" applyAlignment="1">
      <alignment horizontal="center" vertical="center" wrapText="1"/>
    </xf>
    <xf numFmtId="214" fontId="7" fillId="0" borderId="7" xfId="0" applyNumberFormat="1" applyFont="1" applyBorder="1" applyAlignment="1">
      <alignment horizontal="center" vertical="center"/>
    </xf>
    <xf numFmtId="212" fontId="3" fillId="0" borderId="7"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7" fillId="0" borderId="12" xfId="0" applyFont="1" applyBorder="1" applyAlignment="1">
      <alignment horizontal="right" vertical="center"/>
    </xf>
    <xf numFmtId="214" fontId="7" fillId="0" borderId="7" xfId="0" applyNumberFormat="1" applyFont="1" applyBorder="1" applyAlignment="1">
      <alignment horizontal="center" vertical="center" wrapText="1"/>
    </xf>
    <xf numFmtId="210" fontId="7" fillId="0" borderId="7" xfId="0" applyNumberFormat="1" applyFont="1" applyBorder="1" applyAlignment="1">
      <alignment horizontal="center" vertical="center" wrapText="1"/>
    </xf>
    <xf numFmtId="14" fontId="3" fillId="0" borderId="5" xfId="0" applyNumberFormat="1" applyFont="1" applyBorder="1" applyAlignment="1">
      <alignment horizontal="center" vertical="center" wrapText="1"/>
    </xf>
    <xf numFmtId="14" fontId="3" fillId="0" borderId="11" xfId="0" applyNumberFormat="1" applyFont="1" applyBorder="1" applyAlignment="1">
      <alignment horizontal="center" vertical="center" wrapText="1"/>
    </xf>
    <xf numFmtId="0" fontId="7" fillId="0" borderId="7" xfId="0" applyNumberFormat="1" applyFont="1" applyBorder="1" applyAlignment="1">
      <alignment horizontal="center" vertical="center" wrapText="1"/>
    </xf>
    <xf numFmtId="207" fontId="3" fillId="0" borderId="5" xfId="0" applyNumberFormat="1" applyFont="1" applyBorder="1" applyAlignment="1">
      <alignment horizontal="center" vertical="center" wrapText="1"/>
    </xf>
    <xf numFmtId="207" fontId="7" fillId="0" borderId="11" xfId="0" applyNumberFormat="1" applyFont="1" applyBorder="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209" fontId="6" fillId="0" borderId="0" xfId="0" applyNumberFormat="1" applyFont="1" applyAlignment="1">
      <alignment horizontal="center" vertical="center" wrapText="1"/>
    </xf>
    <xf numFmtId="209" fontId="7" fillId="0" borderId="0" xfId="0" applyNumberFormat="1" applyFont="1" applyAlignment="1">
      <alignment horizontal="center" vertical="center"/>
    </xf>
    <xf numFmtId="207" fontId="18" fillId="0" borderId="9" xfId="0" applyNumberFormat="1" applyFont="1" applyBorder="1" applyAlignment="1">
      <alignment horizontal="center" vertical="center" wrapText="1"/>
    </xf>
    <xf numFmtId="207" fontId="19" fillId="0" borderId="8" xfId="0" applyNumberFormat="1" applyFont="1" applyBorder="1" applyAlignment="1">
      <alignment horizontal="center" vertical="center" wrapText="1"/>
    </xf>
    <xf numFmtId="0" fontId="3" fillId="0" borderId="9" xfId="0" applyFont="1" applyBorder="1" applyAlignment="1">
      <alignment horizontal="center" vertical="center" wrapText="1"/>
    </xf>
    <xf numFmtId="0" fontId="7" fillId="0" borderId="8" xfId="0" applyFont="1" applyBorder="1" applyAlignment="1">
      <alignment horizontal="center" vertical="center" wrapText="1"/>
    </xf>
    <xf numFmtId="0" fontId="3" fillId="0" borderId="7" xfId="118" applyFont="1" applyBorder="1" applyAlignment="1">
      <alignment horizontal="center" vertical="center" wrapText="1"/>
    </xf>
    <xf numFmtId="0" fontId="7" fillId="0" borderId="7" xfId="118" applyFont="1" applyBorder="1" applyAlignment="1">
      <alignment horizontal="center" vertical="center" wrapText="1"/>
    </xf>
    <xf numFmtId="14" fontId="7" fillId="0" borderId="11" xfId="0" applyNumberFormat="1" applyFont="1" applyBorder="1" applyAlignment="1">
      <alignment horizontal="center" vertical="center" wrapText="1"/>
    </xf>
    <xf numFmtId="49" fontId="3" fillId="0" borderId="13" xfId="0" applyNumberFormat="1" applyFont="1" applyBorder="1" applyAlignment="1">
      <alignment horizontal="center" vertical="center"/>
    </xf>
    <xf numFmtId="49" fontId="3" fillId="0" borderId="7" xfId="0" applyNumberFormat="1" applyFont="1" applyBorder="1" applyAlignment="1">
      <alignment horizontal="center" vertical="center" wrapText="1"/>
    </xf>
    <xf numFmtId="14" fontId="3" fillId="0" borderId="7" xfId="0" applyNumberFormat="1" applyFont="1" applyBorder="1" applyAlignment="1">
      <alignment horizontal="center" vertical="center" wrapText="1"/>
    </xf>
    <xf numFmtId="14" fontId="7" fillId="0" borderId="7" xfId="0" applyNumberFormat="1" applyFont="1" applyBorder="1" applyAlignment="1">
      <alignment horizontal="center" vertical="center"/>
    </xf>
    <xf numFmtId="49" fontId="3" fillId="0" borderId="8" xfId="118" applyNumberFormat="1" applyFont="1" applyBorder="1" applyAlignment="1">
      <alignment horizontal="center" vertical="center" wrapText="1"/>
    </xf>
    <xf numFmtId="0" fontId="8" fillId="0" borderId="0" xfId="0" applyFont="1" applyAlignment="1">
      <alignment horizontal="center" vertical="center"/>
    </xf>
    <xf numFmtId="0" fontId="6" fillId="0" borderId="0" xfId="0" applyFont="1" applyAlignment="1">
      <alignment horizontal="center" vertical="center"/>
    </xf>
    <xf numFmtId="14" fontId="3" fillId="0" borderId="7" xfId="0" applyNumberFormat="1" applyFont="1" applyBorder="1" applyAlignment="1">
      <alignment horizontal="center" vertical="center"/>
    </xf>
    <xf numFmtId="0" fontId="3" fillId="0" borderId="7" xfId="0" applyFont="1" applyFill="1" applyBorder="1" applyAlignment="1">
      <alignment horizontal="left" vertical="center" wrapText="1"/>
    </xf>
    <xf numFmtId="0" fontId="7" fillId="0" borderId="5" xfId="0" applyFont="1" applyBorder="1" applyAlignment="1">
      <alignment horizontal="left" vertical="center" wrapText="1"/>
    </xf>
    <xf numFmtId="0" fontId="0" fillId="0" borderId="21" xfId="0" applyBorder="1" applyAlignment="1">
      <alignment horizontal="left"/>
    </xf>
    <xf numFmtId="0" fontId="0" fillId="0" borderId="11" xfId="0" applyBorder="1" applyAlignment="1">
      <alignment horizontal="left"/>
    </xf>
  </cellXfs>
  <cellStyles count="143">
    <cellStyle name="??" xfId="3"/>
    <cellStyle name="?? [0]" xfId="4"/>
    <cellStyle name="??_0N-HANDLING " xfId="5"/>
    <cellStyle name="@_text" xfId="6"/>
    <cellStyle name="_(中企华)审计评估联合申报明细表.V1" xfId="7"/>
    <cellStyle name="_CBRE明细表" xfId="8"/>
    <cellStyle name="_ET_STYLE_NoName_00_" xfId="9"/>
    <cellStyle name="_KPMG original version" xfId="10"/>
    <cellStyle name="_KPMG original version_(中企华)审计评估联合申报明细表.V1" xfId="11"/>
    <cellStyle name="_KPMG original version_附件1：审计评估联合申报明细表" xfId="12"/>
    <cellStyle name="_long term loan - others 300504" xfId="13"/>
    <cellStyle name="_long term loan - others 300504_(中企华)审计评估联合申报明细表.V1" xfId="14"/>
    <cellStyle name="_long term loan - others 300504_KPMG original version" xfId="15"/>
    <cellStyle name="_long term loan - others 300504_KPMG original version_(中企华)审计评估联合申报明细表.V1" xfId="16"/>
    <cellStyle name="_long term loan - others 300504_KPMG original version_附件1：审计评估联合申报明细表" xfId="17"/>
    <cellStyle name="_long term loan - others 300504_Shenhua PBC package 050530" xfId="18"/>
    <cellStyle name="_long term loan - others 300504_Shenhua PBC package 050530_(中企华)审计评估联合申报明细表.V1" xfId="19"/>
    <cellStyle name="_long term loan - others 300504_Shenhua PBC package 050530_附件1：审计评估联合申报明细表" xfId="20"/>
    <cellStyle name="_long term loan - others 300504_附件1：审计评估联合申报明细表" xfId="21"/>
    <cellStyle name="_long term loan - others 300504_审计调查表.V3" xfId="22"/>
    <cellStyle name="_Part III.200406.Loan and Liabilities details.(Site Name)" xfId="23"/>
    <cellStyle name="_Part III.200406.Loan and Liabilities details.(Site Name)_(中企华)审计评估联合申报明细表.V1" xfId="24"/>
    <cellStyle name="_Part III.200406.Loan and Liabilities details.(Site Name)_KPMG original version" xfId="25"/>
    <cellStyle name="_Part III.200406.Loan and Liabilities details.(Site Name)_KPMG original version_(中企华)审计评估联合申报明细表.V1" xfId="26"/>
    <cellStyle name="_Part III.200406.Loan and Liabilities details.(Site Name)_KPMG original version_附件1：审计评估联合申报明细表" xfId="27"/>
    <cellStyle name="_Part III.200406.Loan and Liabilities details.(Site Name)_Shenhua PBC package 050530" xfId="28"/>
    <cellStyle name="_Part III.200406.Loan and Liabilities details.(Site Name)_Shenhua PBC package 050530_(中企华)审计评估联合申报明细表.V1" xfId="29"/>
    <cellStyle name="_Part III.200406.Loan and Liabilities details.(Site Name)_Shenhua PBC package 050530_附件1：审计评估联合申报明细表" xfId="30"/>
    <cellStyle name="_Part III.200406.Loan and Liabilities details.(Site Name)_附件1：审计评估联合申报明细表" xfId="31"/>
    <cellStyle name="_Part III.200406.Loan and Liabilities details.(Site Name)_审计调查表.V3" xfId="32"/>
    <cellStyle name="_Shenhua PBC package 050530" xfId="33"/>
    <cellStyle name="_Shenhua PBC package 050530_(中企华)审计评估联合申报明细表.V1" xfId="34"/>
    <cellStyle name="_Shenhua PBC package 050530_附件1：审计评估联合申报明细表" xfId="35"/>
    <cellStyle name="_房屋建筑评估申报表" xfId="36"/>
    <cellStyle name="_附件1：审计评估联合申报明细表" xfId="37"/>
    <cellStyle name="_审计调查表.V3" xfId="38"/>
    <cellStyle name="_文函专递0211-施工企业调查表（附件）" xfId="39"/>
    <cellStyle name="{Comma [0]}" xfId="40"/>
    <cellStyle name="{Comma}" xfId="41"/>
    <cellStyle name="{Date}" xfId="42"/>
    <cellStyle name="{Month}" xfId="43"/>
    <cellStyle name="{Percent}" xfId="44"/>
    <cellStyle name="{Thousand [0]}" xfId="45"/>
    <cellStyle name="{Thousand}" xfId="46"/>
    <cellStyle name="{Z'0000(1 dec)}" xfId="47"/>
    <cellStyle name="{Z'0000(4 dec)}" xfId="48"/>
    <cellStyle name="0,0_x000d_&#10;NA_x000d_&#10;" xfId="49"/>
    <cellStyle name="args.style" xfId="50"/>
    <cellStyle name="Calc Currency (0)" xfId="51"/>
    <cellStyle name="category" xfId="52"/>
    <cellStyle name="Column Headings" xfId="53"/>
    <cellStyle name="Column$Headings" xfId="54"/>
    <cellStyle name="Column_Title" xfId="55"/>
    <cellStyle name="Comma  - Style1" xfId="56"/>
    <cellStyle name="Comma  - Style2" xfId="57"/>
    <cellStyle name="Comma  - Style3" xfId="58"/>
    <cellStyle name="Comma  - Style4" xfId="59"/>
    <cellStyle name="Comma  - Style5" xfId="60"/>
    <cellStyle name="Comma  - Style6" xfId="61"/>
    <cellStyle name="Comma  - Style7" xfId="62"/>
    <cellStyle name="Comma  - Style8" xfId="63"/>
    <cellStyle name="Comma [0]_laroux" xfId="64"/>
    <cellStyle name="Comma_02(2003.12.31 PBC package.040304)" xfId="65"/>
    <cellStyle name="comma-d" xfId="66"/>
    <cellStyle name="Copied" xfId="67"/>
    <cellStyle name="COST1" xfId="68"/>
    <cellStyle name="Currency [0]_353HHC" xfId="69"/>
    <cellStyle name="Currency_353HHC" xfId="70"/>
    <cellStyle name="Date" xfId="71"/>
    <cellStyle name="Entered" xfId="72"/>
    <cellStyle name="entry box" xfId="73"/>
    <cellStyle name="Euro" xfId="74"/>
    <cellStyle name="e鯪9Y_x000b_" xfId="75"/>
    <cellStyle name="Format Number Column" xfId="76"/>
    <cellStyle name="gcd" xfId="77"/>
    <cellStyle name="Grey" xfId="78"/>
    <cellStyle name="HEADER" xfId="79"/>
    <cellStyle name="Header1" xfId="80"/>
    <cellStyle name="Header2" xfId="81"/>
    <cellStyle name="Input [yellow]" xfId="82"/>
    <cellStyle name="Input Cells" xfId="83"/>
    <cellStyle name="InputArea" xfId="84"/>
    <cellStyle name="KPMG Heading 1" xfId="85"/>
    <cellStyle name="KPMG Heading 2" xfId="86"/>
    <cellStyle name="KPMG Heading 3" xfId="87"/>
    <cellStyle name="KPMG Heading 4" xfId="88"/>
    <cellStyle name="KPMG Normal" xfId="89"/>
    <cellStyle name="KPMG Normal Text" xfId="90"/>
    <cellStyle name="Lines Fill" xfId="91"/>
    <cellStyle name="Linked Cells" xfId="92"/>
    <cellStyle name="Milliers [0]_!!!GO" xfId="93"/>
    <cellStyle name="Milliers_!!!GO" xfId="94"/>
    <cellStyle name="Model" xfId="95"/>
    <cellStyle name="Monétaire [0]_!!!GO" xfId="96"/>
    <cellStyle name="Monétaire_!!!GO" xfId="97"/>
    <cellStyle name="New Times Roman" xfId="98"/>
    <cellStyle name="no dec" xfId="99"/>
    <cellStyle name="Normal - Style1" xfId="100"/>
    <cellStyle name="Normal_0105第二套审计报表定稿" xfId="101"/>
    <cellStyle name="Normalny_Arkusz1" xfId="102"/>
    <cellStyle name="Œ…‹æØ‚è [0.00]_Region Orders (2)" xfId="103"/>
    <cellStyle name="Œ…‹æØ‚è_Region Orders (2)" xfId="104"/>
    <cellStyle name="per.style" xfId="105"/>
    <cellStyle name="Percent [2]" xfId="106"/>
    <cellStyle name="Percent_PICC package Sept2002 (V120021005)1" xfId="107"/>
    <cellStyle name="Prefilled" xfId="108"/>
    <cellStyle name="pricing" xfId="109"/>
    <cellStyle name="PSChar" xfId="110"/>
    <cellStyle name="RevList" xfId="111"/>
    <cellStyle name="Sheet Head" xfId="112"/>
    <cellStyle name="style" xfId="113"/>
    <cellStyle name="style1" xfId="114"/>
    <cellStyle name="style2" xfId="115"/>
    <cellStyle name="subhead" xfId="116"/>
    <cellStyle name="Subtotal" xfId="117"/>
    <cellStyle name="百分比" xfId="142" builtinId="5"/>
    <cellStyle name="常规" xfId="0" builtinId="0"/>
    <cellStyle name="常规_Sheet1" xfId="118"/>
    <cellStyle name="常规_存货" xfId="119"/>
    <cellStyle name="常规_评估空白套表1" xfId="120"/>
    <cellStyle name="常规_评估明细表太原12-11" xfId="121"/>
    <cellStyle name="超链接" xfId="2" builtinId="8"/>
    <cellStyle name="分级显示行_1_4附件二凯旋评估表" xfId="122"/>
    <cellStyle name="公司标准表" xfId="123"/>
    <cellStyle name="霓付 [0]_97MBO" xfId="124"/>
    <cellStyle name="霓付_97MBO" xfId="125"/>
    <cellStyle name="烹拳 [0]_97MBO" xfId="126"/>
    <cellStyle name="烹拳_97MBO" xfId="127"/>
    <cellStyle name="普通_ 白土" xfId="128"/>
    <cellStyle name="千分位[0]_ 白土" xfId="129"/>
    <cellStyle name="千分位_ 白土" xfId="130"/>
    <cellStyle name="千位[0]_ 应交税金审定表" xfId="131"/>
    <cellStyle name="千位_ 应交税金审定表" xfId="132"/>
    <cellStyle name="千位分隔" xfId="1" builtinId="3"/>
    <cellStyle name="钎霖_laroux" xfId="133"/>
    <cellStyle name="一般_NEGS" xfId="134"/>
    <cellStyle name="资产" xfId="135"/>
    <cellStyle name="콤마 [0]_BOILER-CO1" xfId="136"/>
    <cellStyle name="콤마_BOILER-CO1" xfId="137"/>
    <cellStyle name="통화 [0]_BOILER-CO1" xfId="138"/>
    <cellStyle name="통화_BOILER-CO1" xfId="139"/>
    <cellStyle name="표준_0N-HANDLING " xfId="140"/>
    <cellStyle name="표준_kc-elec system check list" xfId="14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externalLink" Target="externalLinks/externalLink4.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externalLink" Target="externalLinks/externalLink2.xml"/><Relationship Id="rId98"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externalLink" Target="externalLinks/externalLink3.xml"/><Relationship Id="rId9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47</xdr:row>
      <xdr:rowOff>0</xdr:rowOff>
    </xdr:from>
    <xdr:to>
      <xdr:col>3</xdr:col>
      <xdr:colOff>76200</xdr:colOff>
      <xdr:row>48</xdr:row>
      <xdr:rowOff>9525</xdr:rowOff>
    </xdr:to>
    <xdr:sp macro="" textlink="">
      <xdr:nvSpPr>
        <xdr:cNvPr id="84002" name="Text Box 1"/>
        <xdr:cNvSpPr txBox="1">
          <a:spLocks noChangeArrowheads="1"/>
        </xdr:cNvSpPr>
      </xdr:nvSpPr>
      <xdr:spPr>
        <a:xfrm>
          <a:off x="3276600" y="10944225"/>
          <a:ext cx="76200" cy="238125"/>
        </a:xfrm>
        <a:prstGeom prst="rect">
          <a:avLst/>
        </a:prstGeom>
        <a:noFill/>
        <a:ln w="9525">
          <a:noFill/>
          <a:miter lim="800000"/>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942975</xdr:colOff>
      <xdr:row>29</xdr:row>
      <xdr:rowOff>123825</xdr:rowOff>
    </xdr:from>
    <xdr:to>
      <xdr:col>1</xdr:col>
      <xdr:colOff>1438275</xdr:colOff>
      <xdr:row>31</xdr:row>
      <xdr:rowOff>76200</xdr:rowOff>
    </xdr:to>
    <xdr:pic>
      <xdr:nvPicPr>
        <xdr:cNvPr id="2" name="Picture 1" descr="logo0013"/>
        <xdr:cNvPicPr>
          <a:picLocks noChangeAspect="1" noChangeArrowheads="1"/>
        </xdr:cNvPicPr>
      </xdr:nvPicPr>
      <xdr:blipFill>
        <a:blip xmlns:r="http://schemas.openxmlformats.org/officeDocument/2006/relationships" r:embed="rId1" cstate="print"/>
        <a:srcRect/>
        <a:stretch>
          <a:fillRect/>
        </a:stretch>
      </xdr:blipFill>
      <xdr:spPr>
        <a:xfrm>
          <a:off x="1171575" y="6174105"/>
          <a:ext cx="495300" cy="4381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9616;&#22330;&#26597;&#30475;&#34920;-&#23578;&#20159;&#31185;&#252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36141;&#24314;&#26102;&#38388;&#30830;&#35748;&#34920;-&#23578;&#20159;&#31185;&#252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35745;&#31639;&#24213;&#31295;-&#23578;&#20159;&#31185;&#252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1&#24037;&#19994;&#29992;&#22320;&#24213;&#31295;-&#24066;&#22330;&#27604;&#36739;&#27861;-&#23578;&#20159;&#31185;&#2521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房屋"/>
      <sheetName val="构筑物"/>
      <sheetName val="苗木"/>
      <sheetName val="土地状况"/>
      <sheetName val="机器设备"/>
    </sheetNames>
    <sheetDataSet>
      <sheetData sheetId="0">
        <row r="3">
          <cell r="A3">
            <v>1</v>
          </cell>
          <cell r="B3" t="str">
            <v>未办理</v>
          </cell>
          <cell r="C3" t="str">
            <v>办公楼</v>
          </cell>
          <cell r="E3" t="str">
            <v>砖混</v>
          </cell>
          <cell r="F3">
            <v>3</v>
          </cell>
          <cell r="I3">
            <v>616.92999999999995</v>
          </cell>
        </row>
        <row r="4">
          <cell r="B4" t="str">
            <v>未办理</v>
          </cell>
          <cell r="C4" t="str">
            <v>地磅房</v>
          </cell>
          <cell r="E4" t="str">
            <v>砖混</v>
          </cell>
          <cell r="F4">
            <v>1</v>
          </cell>
          <cell r="I4">
            <v>9.4499999999999993</v>
          </cell>
        </row>
        <row r="5">
          <cell r="B5" t="str">
            <v>未办理</v>
          </cell>
          <cell r="C5" t="str">
            <v>职工宿舍</v>
          </cell>
          <cell r="E5" t="str">
            <v>砖墙彩钢瓦顶</v>
          </cell>
          <cell r="F5">
            <v>1</v>
          </cell>
          <cell r="I5">
            <v>82.8</v>
          </cell>
        </row>
      </sheetData>
      <sheetData sheetId="1">
        <row r="3">
          <cell r="A3">
            <v>1</v>
          </cell>
          <cell r="B3" t="str">
            <v>进厂地坪</v>
          </cell>
          <cell r="D3" t="str">
            <v>水泥</v>
          </cell>
          <cell r="E3">
            <v>49.5</v>
          </cell>
          <cell r="F3">
            <v>12.7</v>
          </cell>
          <cell r="I3">
            <v>628.65</v>
          </cell>
        </row>
        <row r="4">
          <cell r="B4" t="str">
            <v>地磅房前地坪</v>
          </cell>
          <cell r="D4" t="str">
            <v>水泥</v>
          </cell>
          <cell r="E4">
            <v>11</v>
          </cell>
          <cell r="F4">
            <v>5</v>
          </cell>
          <cell r="I4">
            <v>55</v>
          </cell>
        </row>
        <row r="5">
          <cell r="B5" t="str">
            <v>铁粉库房前地坪</v>
          </cell>
          <cell r="D5" t="str">
            <v>水泥</v>
          </cell>
          <cell r="E5">
            <v>43.5</v>
          </cell>
          <cell r="F5">
            <v>16.25</v>
          </cell>
          <cell r="I5">
            <v>706.875</v>
          </cell>
        </row>
        <row r="6">
          <cell r="B6" t="str">
            <v>铁粉库房东侧地坪</v>
          </cell>
          <cell r="D6" t="str">
            <v>水泥</v>
          </cell>
          <cell r="E6">
            <v>43.5</v>
          </cell>
          <cell r="F6">
            <v>40</v>
          </cell>
          <cell r="I6">
            <v>1740</v>
          </cell>
        </row>
        <row r="7">
          <cell r="B7" t="str">
            <v>办公楼前地坪</v>
          </cell>
          <cell r="D7" t="str">
            <v>水泥</v>
          </cell>
          <cell r="E7">
            <v>30</v>
          </cell>
          <cell r="F7">
            <v>10.1</v>
          </cell>
          <cell r="I7">
            <v>303</v>
          </cell>
        </row>
        <row r="8">
          <cell r="B8" t="str">
            <v>铁粉库房</v>
          </cell>
          <cell r="D8" t="str">
            <v>钢柱彩钢瓦顶</v>
          </cell>
          <cell r="E8">
            <v>53.5</v>
          </cell>
          <cell r="F8">
            <v>38.200000000000003</v>
          </cell>
          <cell r="G8">
            <v>5.8</v>
          </cell>
          <cell r="I8">
            <v>2043.7</v>
          </cell>
        </row>
        <row r="9">
          <cell r="B9" t="str">
            <v>杂物房</v>
          </cell>
          <cell r="D9" t="str">
            <v>砖</v>
          </cell>
          <cell r="E9">
            <v>12</v>
          </cell>
          <cell r="F9">
            <v>3.5</v>
          </cell>
          <cell r="G9">
            <v>2</v>
          </cell>
          <cell r="I9">
            <v>42</v>
          </cell>
        </row>
        <row r="10">
          <cell r="B10" t="str">
            <v>办公楼前钢棚</v>
          </cell>
          <cell r="D10" t="str">
            <v>钢</v>
          </cell>
          <cell r="E10">
            <v>15.2</v>
          </cell>
          <cell r="F10">
            <v>7</v>
          </cell>
          <cell r="G10">
            <v>2.8</v>
          </cell>
          <cell r="I10">
            <v>106.4</v>
          </cell>
        </row>
        <row r="11">
          <cell r="B11" t="str">
            <v>办公楼后挡墙1</v>
          </cell>
          <cell r="D11" t="str">
            <v>浆砌</v>
          </cell>
          <cell r="E11">
            <v>30</v>
          </cell>
          <cell r="G11">
            <v>6</v>
          </cell>
          <cell r="I11">
            <v>502.92</v>
          </cell>
        </row>
        <row r="12">
          <cell r="B12" t="str">
            <v>办公楼后挡墙2</v>
          </cell>
          <cell r="D12" t="str">
            <v>浆砌</v>
          </cell>
          <cell r="E12">
            <v>9.6</v>
          </cell>
          <cell r="G12">
            <v>6</v>
          </cell>
          <cell r="I12">
            <v>160.93</v>
          </cell>
        </row>
        <row r="13">
          <cell r="B13" t="str">
            <v>办公楼与铁粉库房之间挡墙</v>
          </cell>
          <cell r="D13" t="str">
            <v>浆砌</v>
          </cell>
          <cell r="I13">
            <v>644.08000000000004</v>
          </cell>
        </row>
        <row r="14">
          <cell r="B14" t="str">
            <v>围墙</v>
          </cell>
          <cell r="D14" t="str">
            <v>砖</v>
          </cell>
          <cell r="I14">
            <v>273.2</v>
          </cell>
        </row>
        <row r="15">
          <cell r="B15" t="str">
            <v>料场砖墙（隔墙）</v>
          </cell>
          <cell r="D15" t="str">
            <v>砖</v>
          </cell>
          <cell r="I15">
            <v>73.8</v>
          </cell>
        </row>
        <row r="16">
          <cell r="B16" t="str">
            <v>土石方工程</v>
          </cell>
          <cell r="I16">
            <v>4287.47</v>
          </cell>
        </row>
      </sheetData>
      <sheetData sheetId="2"/>
      <sheetData sheetId="3"/>
      <sheetData sheetId="4">
        <row r="3">
          <cell r="C3" t="str">
            <v>电动葫芦单梁吊</v>
          </cell>
          <cell r="D3" t="str">
            <v>3t</v>
          </cell>
          <cell r="F3" t="str">
            <v>台</v>
          </cell>
          <cell r="G3">
            <v>3</v>
          </cell>
        </row>
        <row r="4">
          <cell r="C4" t="str">
            <v>电动葫芦单梁吊</v>
          </cell>
          <cell r="D4" t="str">
            <v>5t</v>
          </cell>
          <cell r="F4" t="str">
            <v>台</v>
          </cell>
          <cell r="G4">
            <v>2</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许祖华"/>
      <sheetName val="叶贵华"/>
      <sheetName val="郑西祥"/>
      <sheetName val="曹大勇"/>
      <sheetName val="曹大锋"/>
      <sheetName val="曹大美"/>
      <sheetName val="叶贵付"/>
      <sheetName val="赖绍兵"/>
      <sheetName val="罗宇"/>
      <sheetName val="房屋类"/>
      <sheetName val="叶贵兵"/>
      <sheetName val="叶贵菊"/>
      <sheetName val="余雍康"/>
      <sheetName val="唐旭"/>
      <sheetName val="唐菲"/>
      <sheetName val="蔡德忠"/>
      <sheetName val="设备类"/>
    </sheetNames>
    <sheetDataSet>
      <sheetData sheetId="0"/>
      <sheetData sheetId="1"/>
      <sheetData sheetId="2"/>
      <sheetData sheetId="3"/>
      <sheetData sheetId="4"/>
      <sheetData sheetId="5"/>
      <sheetData sheetId="6"/>
      <sheetData sheetId="7"/>
      <sheetData sheetId="8"/>
      <sheetData sheetId="9">
        <row r="4">
          <cell r="F4">
            <v>39290.9375</v>
          </cell>
        </row>
        <row r="5">
          <cell r="F5">
            <v>39290.9375</v>
          </cell>
        </row>
        <row r="6">
          <cell r="F6">
            <v>39290.9375</v>
          </cell>
        </row>
        <row r="12">
          <cell r="F12">
            <v>39290.9375</v>
          </cell>
        </row>
        <row r="13">
          <cell r="F13">
            <v>39290.9375</v>
          </cell>
        </row>
        <row r="14">
          <cell r="F14">
            <v>39290.9375</v>
          </cell>
        </row>
        <row r="15">
          <cell r="F15">
            <v>39290.9375</v>
          </cell>
        </row>
        <row r="16">
          <cell r="F16">
            <v>39290.9375</v>
          </cell>
        </row>
        <row r="17">
          <cell r="F17">
            <v>39290.9375</v>
          </cell>
        </row>
        <row r="18">
          <cell r="F18">
            <v>39290.9375</v>
          </cell>
        </row>
        <row r="19">
          <cell r="F19">
            <v>39290.9375</v>
          </cell>
        </row>
        <row r="20">
          <cell r="F20">
            <v>39290.9375</v>
          </cell>
        </row>
        <row r="21">
          <cell r="F21">
            <v>39290.9375</v>
          </cell>
        </row>
        <row r="22">
          <cell r="F22">
            <v>39290.9375</v>
          </cell>
        </row>
        <row r="23">
          <cell r="F23">
            <v>39290.9375</v>
          </cell>
        </row>
        <row r="24">
          <cell r="F24">
            <v>39290.9375</v>
          </cell>
        </row>
        <row r="25">
          <cell r="F25">
            <v>39290.9375</v>
          </cell>
        </row>
      </sheetData>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封面"/>
      <sheetName val="结果表"/>
      <sheetName val="明沟工程量"/>
      <sheetName val="圆形水池工程量"/>
      <sheetName val="矩形水池工程量"/>
      <sheetName val="花台"/>
      <sheetName val="钢结构工程量"/>
      <sheetName val="砖烟囱工程量"/>
      <sheetName val="工程量统计"/>
      <sheetName val="土地使用税"/>
      <sheetName val="租金测算参数"/>
      <sheetName val="锚杆挡墙"/>
      <sheetName val="格构挡墙"/>
      <sheetName val="测算表2-土地"/>
      <sheetName val="取费测算"/>
      <sheetName val="勘查成新率"/>
      <sheetName val="前期-构筑物案例"/>
      <sheetName val="前期-房屋案例"/>
      <sheetName val="计算-房屋"/>
      <sheetName val="造价"/>
      <sheetName val="计算-房屋装修"/>
      <sheetName val="计算-构筑物"/>
      <sheetName val="计算-管道沟槽"/>
      <sheetName val="PPR管价格测算"/>
      <sheetName val="聚乙烯排水管"/>
      <sheetName val="机器设备"/>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
          <cell r="K3">
            <v>1050100</v>
          </cell>
          <cell r="N3">
            <v>682565</v>
          </cell>
          <cell r="P3" t="str">
            <v>2024-12-5</v>
          </cell>
        </row>
        <row r="4">
          <cell r="K4">
            <v>14000</v>
          </cell>
          <cell r="N4">
            <v>8680</v>
          </cell>
        </row>
        <row r="5">
          <cell r="K5">
            <v>122200</v>
          </cell>
          <cell r="N5">
            <v>58656</v>
          </cell>
        </row>
        <row r="6">
          <cell r="K6">
            <v>609300</v>
          </cell>
          <cell r="N6" t="str">
            <v/>
          </cell>
        </row>
        <row r="7">
          <cell r="K7">
            <v>16700</v>
          </cell>
          <cell r="N7" t="str">
            <v/>
          </cell>
        </row>
        <row r="8">
          <cell r="K8">
            <v>7200</v>
          </cell>
          <cell r="N8" t="str">
            <v/>
          </cell>
        </row>
        <row r="9">
          <cell r="K9" t="str">
            <v/>
          </cell>
          <cell r="N9" t="str">
            <v/>
          </cell>
        </row>
        <row r="10">
          <cell r="K10" t="str">
            <v/>
          </cell>
          <cell r="N10" t="str">
            <v/>
          </cell>
        </row>
        <row r="11">
          <cell r="K11" t="str">
            <v/>
          </cell>
          <cell r="N11" t="str">
            <v/>
          </cell>
        </row>
        <row r="12">
          <cell r="K12" t="str">
            <v/>
          </cell>
          <cell r="N12" t="str">
            <v/>
          </cell>
        </row>
        <row r="13">
          <cell r="K13" t="str">
            <v/>
          </cell>
          <cell r="N13" t="str">
            <v/>
          </cell>
        </row>
        <row r="14">
          <cell r="K14" t="str">
            <v/>
          </cell>
          <cell r="N14" t="str">
            <v/>
          </cell>
        </row>
        <row r="15">
          <cell r="K15" t="str">
            <v/>
          </cell>
          <cell r="N15" t="str">
            <v/>
          </cell>
        </row>
        <row r="16">
          <cell r="K16" t="str">
            <v/>
          </cell>
          <cell r="N16" t="str">
            <v/>
          </cell>
        </row>
        <row r="17">
          <cell r="K17" t="str">
            <v/>
          </cell>
          <cell r="N17" t="str">
            <v/>
          </cell>
        </row>
        <row r="18">
          <cell r="K18" t="str">
            <v/>
          </cell>
          <cell r="N18" t="str">
            <v/>
          </cell>
        </row>
      </sheetData>
      <sheetData sheetId="19"/>
      <sheetData sheetId="20">
        <row r="3">
          <cell r="K3">
            <v>102800</v>
          </cell>
          <cell r="N3">
            <v>30840</v>
          </cell>
        </row>
        <row r="4">
          <cell r="K4">
            <v>1100</v>
          </cell>
          <cell r="N4">
            <v>330</v>
          </cell>
        </row>
        <row r="5">
          <cell r="K5">
            <v>0</v>
          </cell>
          <cell r="N5">
            <v>0</v>
          </cell>
        </row>
        <row r="6">
          <cell r="K6">
            <v>0</v>
          </cell>
          <cell r="N6" t="str">
            <v/>
          </cell>
        </row>
        <row r="7">
          <cell r="K7">
            <v>0</v>
          </cell>
          <cell r="N7" t="str">
            <v/>
          </cell>
        </row>
        <row r="8">
          <cell r="K8">
            <v>0</v>
          </cell>
          <cell r="N8" t="str">
            <v/>
          </cell>
        </row>
        <row r="9">
          <cell r="K9" t="str">
            <v/>
          </cell>
          <cell r="N9" t="str">
            <v/>
          </cell>
        </row>
        <row r="10">
          <cell r="K10" t="str">
            <v/>
          </cell>
          <cell r="N10" t="str">
            <v/>
          </cell>
        </row>
        <row r="11">
          <cell r="K11" t="str">
            <v/>
          </cell>
          <cell r="N11" t="str">
            <v/>
          </cell>
        </row>
        <row r="12">
          <cell r="K12" t="str">
            <v/>
          </cell>
          <cell r="N12" t="str">
            <v/>
          </cell>
        </row>
        <row r="13">
          <cell r="K13" t="str">
            <v/>
          </cell>
          <cell r="N13" t="str">
            <v/>
          </cell>
        </row>
        <row r="14">
          <cell r="K14" t="str">
            <v/>
          </cell>
          <cell r="N14" t="str">
            <v/>
          </cell>
        </row>
        <row r="15">
          <cell r="K15" t="str">
            <v/>
          </cell>
          <cell r="N15" t="str">
            <v/>
          </cell>
        </row>
        <row r="16">
          <cell r="K16" t="str">
            <v/>
          </cell>
          <cell r="N16" t="str">
            <v/>
          </cell>
        </row>
        <row r="17">
          <cell r="K17" t="str">
            <v/>
          </cell>
          <cell r="N17" t="str">
            <v/>
          </cell>
        </row>
        <row r="18">
          <cell r="K18" t="str">
            <v/>
          </cell>
          <cell r="N18" t="str">
            <v/>
          </cell>
        </row>
      </sheetData>
      <sheetData sheetId="21">
        <row r="3">
          <cell r="J3">
            <v>88800</v>
          </cell>
          <cell r="L3">
            <v>39</v>
          </cell>
        </row>
        <row r="4">
          <cell r="J4">
            <v>4800</v>
          </cell>
          <cell r="L4">
            <v>36</v>
          </cell>
        </row>
        <row r="5">
          <cell r="J5">
            <v>99800</v>
          </cell>
          <cell r="L5">
            <v>39</v>
          </cell>
        </row>
        <row r="6">
          <cell r="J6">
            <v>245800</v>
          </cell>
          <cell r="L6">
            <v>39</v>
          </cell>
        </row>
        <row r="7">
          <cell r="J7">
            <v>26700</v>
          </cell>
          <cell r="L7">
            <v>39</v>
          </cell>
        </row>
        <row r="8">
          <cell r="J8">
            <v>609300</v>
          </cell>
          <cell r="L8">
            <v>42</v>
          </cell>
        </row>
        <row r="9">
          <cell r="J9">
            <v>16700</v>
          </cell>
          <cell r="L9" t="str">
            <v>30</v>
          </cell>
        </row>
        <row r="10">
          <cell r="J10">
            <v>7200</v>
          </cell>
          <cell r="L10" t="str">
            <v>30</v>
          </cell>
        </row>
        <row r="11">
          <cell r="J11">
            <v>275400</v>
          </cell>
        </row>
        <row r="12">
          <cell r="J12">
            <v>88100</v>
          </cell>
        </row>
        <row r="13">
          <cell r="J13">
            <v>355800</v>
          </cell>
        </row>
        <row r="14">
          <cell r="J14">
            <v>46200</v>
          </cell>
          <cell r="L14">
            <v>39</v>
          </cell>
        </row>
        <row r="15">
          <cell r="J15">
            <v>13200</v>
          </cell>
          <cell r="L15">
            <v>39</v>
          </cell>
        </row>
        <row r="16">
          <cell r="J16">
            <v>83500</v>
          </cell>
        </row>
        <row r="17">
          <cell r="J17" t="str">
            <v/>
          </cell>
          <cell r="L17" t="str">
            <v/>
          </cell>
        </row>
        <row r="18">
          <cell r="J18" t="str">
            <v/>
          </cell>
          <cell r="L18" t="str">
            <v/>
          </cell>
        </row>
        <row r="19">
          <cell r="J19" t="str">
            <v/>
          </cell>
          <cell r="L19" t="str">
            <v/>
          </cell>
        </row>
        <row r="20">
          <cell r="J20" t="str">
            <v/>
          </cell>
          <cell r="L20" t="str">
            <v/>
          </cell>
        </row>
        <row r="21">
          <cell r="J21" t="str">
            <v/>
          </cell>
          <cell r="L21" t="str">
            <v/>
          </cell>
        </row>
        <row r="22">
          <cell r="J22" t="str">
            <v/>
          </cell>
          <cell r="L22" t="str">
            <v/>
          </cell>
        </row>
        <row r="23">
          <cell r="J23" t="str">
            <v/>
          </cell>
          <cell r="L23" t="str">
            <v/>
          </cell>
        </row>
        <row r="24">
          <cell r="J24" t="str">
            <v/>
          </cell>
          <cell r="L24" t="str">
            <v/>
          </cell>
        </row>
        <row r="25">
          <cell r="J25" t="str">
            <v/>
          </cell>
          <cell r="L25" t="str">
            <v/>
          </cell>
        </row>
        <row r="26">
          <cell r="J26" t="str">
            <v/>
          </cell>
          <cell r="L26" t="str">
            <v/>
          </cell>
        </row>
        <row r="27">
          <cell r="J27" t="str">
            <v/>
          </cell>
          <cell r="L27" t="str">
            <v/>
          </cell>
        </row>
        <row r="28">
          <cell r="J28" t="str">
            <v/>
          </cell>
          <cell r="L28" t="str">
            <v/>
          </cell>
        </row>
        <row r="29">
          <cell r="J29" t="str">
            <v/>
          </cell>
          <cell r="L29" t="str">
            <v/>
          </cell>
        </row>
        <row r="30">
          <cell r="J30" t="str">
            <v/>
          </cell>
          <cell r="L30" t="str">
            <v/>
          </cell>
        </row>
        <row r="31">
          <cell r="J31" t="str">
            <v/>
          </cell>
          <cell r="L31" t="str">
            <v/>
          </cell>
        </row>
        <row r="32">
          <cell r="J32" t="str">
            <v/>
          </cell>
          <cell r="L32" t="str">
            <v/>
          </cell>
        </row>
        <row r="33">
          <cell r="J33" t="str">
            <v/>
          </cell>
          <cell r="L33" t="str">
            <v/>
          </cell>
        </row>
        <row r="34">
          <cell r="J34" t="str">
            <v/>
          </cell>
          <cell r="L34" t="str">
            <v/>
          </cell>
        </row>
        <row r="35">
          <cell r="J35" t="str">
            <v/>
          </cell>
          <cell r="L35" t="str">
            <v/>
          </cell>
        </row>
        <row r="36">
          <cell r="J36" t="str">
            <v/>
          </cell>
          <cell r="L36" t="str">
            <v/>
          </cell>
        </row>
        <row r="37">
          <cell r="J37" t="str">
            <v/>
          </cell>
          <cell r="L37" t="str">
            <v/>
          </cell>
        </row>
        <row r="38">
          <cell r="J38" t="str">
            <v/>
          </cell>
          <cell r="L38" t="str">
            <v/>
          </cell>
        </row>
        <row r="39">
          <cell r="J39" t="str">
            <v/>
          </cell>
          <cell r="L39" t="str">
            <v/>
          </cell>
        </row>
        <row r="40">
          <cell r="J40" t="str">
            <v/>
          </cell>
          <cell r="L40" t="str">
            <v/>
          </cell>
        </row>
        <row r="41">
          <cell r="J41" t="str">
            <v/>
          </cell>
          <cell r="L41" t="str">
            <v/>
          </cell>
        </row>
        <row r="42">
          <cell r="J42" t="str">
            <v/>
          </cell>
          <cell r="L42" t="str">
            <v/>
          </cell>
        </row>
        <row r="43">
          <cell r="J43" t="str">
            <v/>
          </cell>
          <cell r="L43" t="str">
            <v/>
          </cell>
        </row>
        <row r="44">
          <cell r="J44" t="str">
            <v/>
          </cell>
          <cell r="L44" t="str">
            <v/>
          </cell>
        </row>
        <row r="45">
          <cell r="J45" t="str">
            <v/>
          </cell>
          <cell r="L45" t="str">
            <v/>
          </cell>
        </row>
        <row r="46">
          <cell r="J46" t="str">
            <v/>
          </cell>
          <cell r="L46" t="str">
            <v/>
          </cell>
        </row>
        <row r="47">
          <cell r="J47" t="str">
            <v/>
          </cell>
          <cell r="L47" t="str">
            <v/>
          </cell>
        </row>
        <row r="48">
          <cell r="J48" t="str">
            <v/>
          </cell>
          <cell r="L48" t="str">
            <v/>
          </cell>
        </row>
        <row r="49">
          <cell r="J49" t="str">
            <v/>
          </cell>
          <cell r="L49" t="str">
            <v/>
          </cell>
        </row>
        <row r="50">
          <cell r="J50" t="str">
            <v/>
          </cell>
          <cell r="L50" t="str">
            <v/>
          </cell>
        </row>
        <row r="51">
          <cell r="J51" t="str">
            <v/>
          </cell>
          <cell r="L51" t="str">
            <v/>
          </cell>
        </row>
        <row r="52">
          <cell r="J52" t="str">
            <v/>
          </cell>
          <cell r="L52" t="str">
            <v/>
          </cell>
        </row>
        <row r="53">
          <cell r="J53" t="str">
            <v/>
          </cell>
          <cell r="L53" t="str">
            <v/>
          </cell>
        </row>
        <row r="54">
          <cell r="J54" t="str">
            <v/>
          </cell>
          <cell r="L54" t="str">
            <v/>
          </cell>
        </row>
        <row r="55">
          <cell r="J55" t="str">
            <v/>
          </cell>
          <cell r="L55" t="str">
            <v/>
          </cell>
        </row>
        <row r="56">
          <cell r="J56" t="str">
            <v/>
          </cell>
          <cell r="L56" t="str">
            <v/>
          </cell>
        </row>
        <row r="57">
          <cell r="J57" t="str">
            <v/>
          </cell>
          <cell r="L57" t="str">
            <v/>
          </cell>
        </row>
        <row r="58">
          <cell r="J58" t="str">
            <v/>
          </cell>
          <cell r="L58" t="str">
            <v/>
          </cell>
        </row>
      </sheetData>
      <sheetData sheetId="22">
        <row r="3">
          <cell r="I3" t="str">
            <v/>
          </cell>
          <cell r="K3" t="str">
            <v/>
          </cell>
        </row>
        <row r="4">
          <cell r="I4" t="str">
            <v/>
          </cell>
          <cell r="K4" t="str">
            <v/>
          </cell>
        </row>
        <row r="5">
          <cell r="I5" t="str">
            <v/>
          </cell>
          <cell r="K5" t="str">
            <v/>
          </cell>
        </row>
        <row r="6">
          <cell r="I6" t="str">
            <v/>
          </cell>
          <cell r="K6" t="str">
            <v/>
          </cell>
        </row>
        <row r="7">
          <cell r="I7" t="str">
            <v/>
          </cell>
          <cell r="K7" t="str">
            <v/>
          </cell>
        </row>
        <row r="8">
          <cell r="I8" t="str">
            <v/>
          </cell>
          <cell r="K8" t="str">
            <v/>
          </cell>
        </row>
        <row r="9">
          <cell r="I9" t="str">
            <v/>
          </cell>
          <cell r="K9" t="str">
            <v/>
          </cell>
        </row>
        <row r="10">
          <cell r="I10" t="str">
            <v/>
          </cell>
          <cell r="K10" t="str">
            <v/>
          </cell>
        </row>
      </sheetData>
      <sheetData sheetId="23"/>
      <sheetData sheetId="24"/>
      <sheetData sheetId="2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基本情况"/>
      <sheetName val="结果表"/>
      <sheetName val="租金参数"/>
      <sheetName val="租金测算表"/>
      <sheetName val="基准法1"/>
      <sheetName val="基准法2"/>
      <sheetName val="基准法3"/>
      <sheetName val="交易实例"/>
      <sheetName val="比较实例"/>
      <sheetName val="条件指数表"/>
      <sheetName val="修正系数表及比较价格1"/>
      <sheetName val="修正系数表及比较价格2"/>
      <sheetName val="修正系数表及比较价格3"/>
      <sheetName val="个别因素分值"/>
      <sheetName val="成本法"/>
    </sheetNames>
    <sheetDataSet>
      <sheetData sheetId="0"/>
      <sheetData sheetId="1">
        <row r="4">
          <cell r="N4">
            <v>341.57</v>
          </cell>
        </row>
      </sheetData>
      <sheetData sheetId="2"/>
      <sheetData sheetId="3"/>
      <sheetData sheetId="4">
        <row r="22">
          <cell r="C22">
            <v>31.89</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24.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25.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27.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bin"/></Relationships>
</file>

<file path=xl/worksheets/_rels/sheet3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35.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37.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39.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42.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43.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44.xml.rels><?xml version="1.0" encoding="UTF-8" standalone="yes"?>
<Relationships xmlns="http://schemas.openxmlformats.org/package/2006/relationships"><Relationship Id="rId2" Type="http://schemas.openxmlformats.org/officeDocument/2006/relationships/comments" Target="../comments17.xml"/><Relationship Id="rId1" Type="http://schemas.openxmlformats.org/officeDocument/2006/relationships/vmlDrawing" Target="../drawings/vmlDrawing17.vml"/></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6.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4.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5.bin"/></Relationships>
</file>

<file path=xl/worksheets/_rels/sheet48.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6.bin"/></Relationships>
</file>

<file path=xl/worksheets/_rels/sheet49.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7.bin"/></Relationships>
</file>

<file path=xl/worksheets/_rels/sheet50.xml.rels><?xml version="1.0" encoding="UTF-8" standalone="yes"?>
<Relationships xmlns="http://schemas.openxmlformats.org/package/2006/relationships"><Relationship Id="rId2" Type="http://schemas.openxmlformats.org/officeDocument/2006/relationships/comments" Target="../comments22.xml"/><Relationship Id="rId1" Type="http://schemas.openxmlformats.org/officeDocument/2006/relationships/vmlDrawing" Target="../drawings/vmlDrawing22.vml"/></Relationships>
</file>

<file path=xl/worksheets/_rels/sheet51.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8.bin"/></Relationships>
</file>

<file path=xl/worksheets/_rels/sheet52.xml.rels><?xml version="1.0" encoding="UTF-8" standalone="yes"?>
<Relationships xmlns="http://schemas.openxmlformats.org/package/2006/relationships"><Relationship Id="rId2" Type="http://schemas.openxmlformats.org/officeDocument/2006/relationships/comments" Target="../comments24.xml"/><Relationship Id="rId1" Type="http://schemas.openxmlformats.org/officeDocument/2006/relationships/vmlDrawing" Target="../drawings/vmlDrawing24.vml"/></Relationships>
</file>

<file path=xl/worksheets/_rels/sheet53.xml.rels><?xml version="1.0" encoding="UTF-8" standalone="yes"?>
<Relationships xmlns="http://schemas.openxmlformats.org/package/2006/relationships"><Relationship Id="rId2" Type="http://schemas.openxmlformats.org/officeDocument/2006/relationships/comments" Target="../comments25.xml"/><Relationship Id="rId1" Type="http://schemas.openxmlformats.org/officeDocument/2006/relationships/vmlDrawing" Target="../drawings/vmlDrawing25.vml"/></Relationships>
</file>

<file path=xl/worksheets/_rels/sheet55.xml.rels><?xml version="1.0" encoding="UTF-8" standalone="yes"?>
<Relationships xmlns="http://schemas.openxmlformats.org/package/2006/relationships"><Relationship Id="rId2" Type="http://schemas.openxmlformats.org/officeDocument/2006/relationships/comments" Target="../comments26.xml"/><Relationship Id="rId1" Type="http://schemas.openxmlformats.org/officeDocument/2006/relationships/vmlDrawing" Target="../drawings/vmlDrawing26.vml"/></Relationships>
</file>

<file path=xl/worksheets/_rels/sheet56.xml.rels><?xml version="1.0" encoding="UTF-8" standalone="yes"?>
<Relationships xmlns="http://schemas.openxmlformats.org/package/2006/relationships"><Relationship Id="rId2" Type="http://schemas.openxmlformats.org/officeDocument/2006/relationships/comments" Target="../comments27.xml"/><Relationship Id="rId1" Type="http://schemas.openxmlformats.org/officeDocument/2006/relationships/vmlDrawing" Target="../drawings/vmlDrawing27.vml"/></Relationships>
</file>

<file path=xl/worksheets/_rels/sheet58.xml.rels><?xml version="1.0" encoding="UTF-8" standalone="yes"?>
<Relationships xmlns="http://schemas.openxmlformats.org/package/2006/relationships"><Relationship Id="rId2" Type="http://schemas.openxmlformats.org/officeDocument/2006/relationships/comments" Target="../comments28.xml"/><Relationship Id="rId1" Type="http://schemas.openxmlformats.org/officeDocument/2006/relationships/vmlDrawing" Target="../drawings/vmlDrawing28.vml"/></Relationships>
</file>

<file path=xl/worksheets/_rels/sheet59.xml.rels><?xml version="1.0" encoding="UTF-8" standalone="yes"?>
<Relationships xmlns="http://schemas.openxmlformats.org/package/2006/relationships"><Relationship Id="rId2" Type="http://schemas.openxmlformats.org/officeDocument/2006/relationships/comments" Target="../comments29.xml"/><Relationship Id="rId1" Type="http://schemas.openxmlformats.org/officeDocument/2006/relationships/vmlDrawing" Target="../drawings/vmlDrawing29.vml"/></Relationships>
</file>

<file path=xl/worksheets/_rels/sheet60.xml.rels><?xml version="1.0" encoding="UTF-8" standalone="yes"?>
<Relationships xmlns="http://schemas.openxmlformats.org/package/2006/relationships"><Relationship Id="rId2" Type="http://schemas.openxmlformats.org/officeDocument/2006/relationships/comments" Target="../comments30.xml"/><Relationship Id="rId1" Type="http://schemas.openxmlformats.org/officeDocument/2006/relationships/vmlDrawing" Target="../drawings/vmlDrawing30.vml"/></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3.xml.rels><?xml version="1.0" encoding="UTF-8" standalone="yes"?>
<Relationships xmlns="http://schemas.openxmlformats.org/package/2006/relationships"><Relationship Id="rId2" Type="http://schemas.openxmlformats.org/officeDocument/2006/relationships/comments" Target="../comments31.xml"/><Relationship Id="rId1" Type="http://schemas.openxmlformats.org/officeDocument/2006/relationships/vmlDrawing" Target="../drawings/vmlDrawing31.vml"/></Relationships>
</file>

<file path=xl/worksheets/_rels/sheet64.xml.rels><?xml version="1.0" encoding="UTF-8" standalone="yes"?>
<Relationships xmlns="http://schemas.openxmlformats.org/package/2006/relationships"><Relationship Id="rId2" Type="http://schemas.openxmlformats.org/officeDocument/2006/relationships/comments" Target="../comments32.xml"/><Relationship Id="rId1" Type="http://schemas.openxmlformats.org/officeDocument/2006/relationships/vmlDrawing" Target="../drawings/vmlDrawing32.vml"/></Relationships>
</file>

<file path=xl/worksheets/_rels/sheet65.xml.rels><?xml version="1.0" encoding="UTF-8" standalone="yes"?>
<Relationships xmlns="http://schemas.openxmlformats.org/package/2006/relationships"><Relationship Id="rId3" Type="http://schemas.openxmlformats.org/officeDocument/2006/relationships/comments" Target="../comments33.xml"/><Relationship Id="rId2" Type="http://schemas.openxmlformats.org/officeDocument/2006/relationships/vmlDrawing" Target="../drawings/vmlDrawing33.vml"/><Relationship Id="rId1" Type="http://schemas.openxmlformats.org/officeDocument/2006/relationships/printerSettings" Target="../printerSettings/printerSettings10.bin"/></Relationships>
</file>

<file path=xl/worksheets/_rels/sheet66.xml.rels><?xml version="1.0" encoding="UTF-8" standalone="yes"?>
<Relationships xmlns="http://schemas.openxmlformats.org/package/2006/relationships"><Relationship Id="rId2" Type="http://schemas.openxmlformats.org/officeDocument/2006/relationships/comments" Target="../comments34.xml"/><Relationship Id="rId1" Type="http://schemas.openxmlformats.org/officeDocument/2006/relationships/vmlDrawing" Target="../drawings/vmlDrawing34.vml"/></Relationships>
</file>

<file path=xl/worksheets/_rels/sheet67.xml.rels><?xml version="1.0" encoding="UTF-8" standalone="yes"?>
<Relationships xmlns="http://schemas.openxmlformats.org/package/2006/relationships"><Relationship Id="rId2" Type="http://schemas.openxmlformats.org/officeDocument/2006/relationships/comments" Target="../comments35.xml"/><Relationship Id="rId1" Type="http://schemas.openxmlformats.org/officeDocument/2006/relationships/vmlDrawing" Target="../drawings/vmlDrawing35.vml"/></Relationships>
</file>

<file path=xl/worksheets/_rels/sheet69.xml.rels><?xml version="1.0" encoding="UTF-8" standalone="yes"?>
<Relationships xmlns="http://schemas.openxmlformats.org/package/2006/relationships"><Relationship Id="rId2" Type="http://schemas.openxmlformats.org/officeDocument/2006/relationships/comments" Target="../comments36.xml"/><Relationship Id="rId1" Type="http://schemas.openxmlformats.org/officeDocument/2006/relationships/vmlDrawing" Target="../drawings/vmlDrawing36.vml"/></Relationships>
</file>

<file path=xl/worksheets/_rels/sheet71.xml.rels><?xml version="1.0" encoding="UTF-8" standalone="yes"?>
<Relationships xmlns="http://schemas.openxmlformats.org/package/2006/relationships"><Relationship Id="rId2" Type="http://schemas.openxmlformats.org/officeDocument/2006/relationships/comments" Target="../comments37.xml"/><Relationship Id="rId1" Type="http://schemas.openxmlformats.org/officeDocument/2006/relationships/vmlDrawing" Target="../drawings/vmlDrawing37.vml"/></Relationships>
</file>

<file path=xl/worksheets/_rels/sheet72.xml.rels><?xml version="1.0" encoding="UTF-8" standalone="yes"?>
<Relationships xmlns="http://schemas.openxmlformats.org/package/2006/relationships"><Relationship Id="rId2" Type="http://schemas.openxmlformats.org/officeDocument/2006/relationships/comments" Target="../comments38.xml"/><Relationship Id="rId1" Type="http://schemas.openxmlformats.org/officeDocument/2006/relationships/vmlDrawing" Target="../drawings/vmlDrawing38.vml"/></Relationships>
</file>

<file path=xl/worksheets/_rels/sheet73.xml.rels><?xml version="1.0" encoding="UTF-8" standalone="yes"?>
<Relationships xmlns="http://schemas.openxmlformats.org/package/2006/relationships"><Relationship Id="rId2" Type="http://schemas.openxmlformats.org/officeDocument/2006/relationships/comments" Target="../comments39.xml"/><Relationship Id="rId1" Type="http://schemas.openxmlformats.org/officeDocument/2006/relationships/vmlDrawing" Target="../drawings/vmlDrawing39.vml"/></Relationships>
</file>

<file path=xl/worksheets/_rels/sheet74.xml.rels><?xml version="1.0" encoding="UTF-8" standalone="yes"?>
<Relationships xmlns="http://schemas.openxmlformats.org/package/2006/relationships"><Relationship Id="rId2" Type="http://schemas.openxmlformats.org/officeDocument/2006/relationships/comments" Target="../comments40.xml"/><Relationship Id="rId1" Type="http://schemas.openxmlformats.org/officeDocument/2006/relationships/vmlDrawing" Target="../drawings/vmlDrawing40.vml"/></Relationships>
</file>

<file path=xl/worksheets/_rels/sheet75.xml.rels><?xml version="1.0" encoding="UTF-8" standalone="yes"?>
<Relationships xmlns="http://schemas.openxmlformats.org/package/2006/relationships"><Relationship Id="rId2" Type="http://schemas.openxmlformats.org/officeDocument/2006/relationships/comments" Target="../comments41.xml"/><Relationship Id="rId1" Type="http://schemas.openxmlformats.org/officeDocument/2006/relationships/vmlDrawing" Target="../drawings/vmlDrawing41.vml"/></Relationships>
</file>

<file path=xl/worksheets/_rels/sheet76.xml.rels><?xml version="1.0" encoding="UTF-8" standalone="yes"?>
<Relationships xmlns="http://schemas.openxmlformats.org/package/2006/relationships"><Relationship Id="rId2" Type="http://schemas.openxmlformats.org/officeDocument/2006/relationships/comments" Target="../comments42.xml"/><Relationship Id="rId1" Type="http://schemas.openxmlformats.org/officeDocument/2006/relationships/vmlDrawing" Target="../drawings/vmlDrawing42.vml"/></Relationships>
</file>

<file path=xl/worksheets/_rels/sheet77.xml.rels><?xml version="1.0" encoding="UTF-8" standalone="yes"?>
<Relationships xmlns="http://schemas.openxmlformats.org/package/2006/relationships"><Relationship Id="rId2" Type="http://schemas.openxmlformats.org/officeDocument/2006/relationships/comments" Target="../comments43.xml"/><Relationship Id="rId1" Type="http://schemas.openxmlformats.org/officeDocument/2006/relationships/vmlDrawing" Target="../drawings/vmlDrawing43.vml"/></Relationships>
</file>

<file path=xl/worksheets/_rels/sheet78.xml.rels><?xml version="1.0" encoding="UTF-8" standalone="yes"?>
<Relationships xmlns="http://schemas.openxmlformats.org/package/2006/relationships"><Relationship Id="rId2" Type="http://schemas.openxmlformats.org/officeDocument/2006/relationships/comments" Target="../comments44.xml"/><Relationship Id="rId1" Type="http://schemas.openxmlformats.org/officeDocument/2006/relationships/vmlDrawing" Target="../drawings/vmlDrawing44.vml"/></Relationships>
</file>

<file path=xl/worksheets/_rels/sheet79.xml.rels><?xml version="1.0" encoding="UTF-8" standalone="yes"?>
<Relationships xmlns="http://schemas.openxmlformats.org/package/2006/relationships"><Relationship Id="rId2" Type="http://schemas.openxmlformats.org/officeDocument/2006/relationships/comments" Target="../comments45.xml"/><Relationship Id="rId1" Type="http://schemas.openxmlformats.org/officeDocument/2006/relationships/vmlDrawing" Target="../drawings/vmlDrawing45.vml"/></Relationships>
</file>

<file path=xl/worksheets/_rels/sheet80.xml.rels><?xml version="1.0" encoding="UTF-8" standalone="yes"?>
<Relationships xmlns="http://schemas.openxmlformats.org/package/2006/relationships"><Relationship Id="rId2" Type="http://schemas.openxmlformats.org/officeDocument/2006/relationships/comments" Target="../comments46.xml"/><Relationship Id="rId1" Type="http://schemas.openxmlformats.org/officeDocument/2006/relationships/vmlDrawing" Target="../drawings/vmlDrawing46.vml"/></Relationships>
</file>

<file path=xl/worksheets/_rels/sheet81.xml.rels><?xml version="1.0" encoding="UTF-8" standalone="yes"?>
<Relationships xmlns="http://schemas.openxmlformats.org/package/2006/relationships"><Relationship Id="rId2" Type="http://schemas.openxmlformats.org/officeDocument/2006/relationships/comments" Target="../comments47.xml"/><Relationship Id="rId1" Type="http://schemas.openxmlformats.org/officeDocument/2006/relationships/vmlDrawing" Target="../drawings/vmlDrawing47.vml"/></Relationships>
</file>

<file path=xl/worksheets/_rels/sheet84.xml.rels><?xml version="1.0" encoding="UTF-8" standalone="yes"?>
<Relationships xmlns="http://schemas.openxmlformats.org/package/2006/relationships"><Relationship Id="rId2" Type="http://schemas.openxmlformats.org/officeDocument/2006/relationships/comments" Target="../comments48.xml"/><Relationship Id="rId1" Type="http://schemas.openxmlformats.org/officeDocument/2006/relationships/vmlDrawing" Target="../drawings/vmlDrawing48.vml"/></Relationships>
</file>

<file path=xl/worksheets/_rels/sheet86.xml.rels><?xml version="1.0" encoding="UTF-8" standalone="yes"?>
<Relationships xmlns="http://schemas.openxmlformats.org/package/2006/relationships"><Relationship Id="rId2" Type="http://schemas.openxmlformats.org/officeDocument/2006/relationships/comments" Target="../comments49.xml"/><Relationship Id="rId1" Type="http://schemas.openxmlformats.org/officeDocument/2006/relationships/vmlDrawing" Target="../drawings/vmlDrawing49.vml"/></Relationships>
</file>

<file path=xl/worksheets/sheet1.xml><?xml version="1.0" encoding="utf-8"?>
<worksheet xmlns="http://schemas.openxmlformats.org/spreadsheetml/2006/main" xmlns:r="http://schemas.openxmlformats.org/officeDocument/2006/relationships">
  <sheetPr codeName="Sheet1"/>
  <dimension ref="A1"/>
  <sheetViews>
    <sheetView showGridLines="0" showRowColHeaders="0" showZeros="0" showOutlineSymbols="0" topLeftCell="A19908" zoomScaleSheetLayoutView="4" workbookViewId="0">
      <selection activeCell="G20103" sqref="G20103"/>
    </sheetView>
  </sheetViews>
  <sheetFormatPr defaultColWidth="9" defaultRowHeight="15.6"/>
  <sheetData/>
  <phoneticPr fontId="19" type="noConversion"/>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sheetPr codeName="Sheet11">
    <tabColor rgb="FF00B050"/>
    <pageSetUpPr fitToPage="1"/>
  </sheetPr>
  <dimension ref="A1:L15"/>
  <sheetViews>
    <sheetView workbookViewId="0">
      <pane xSplit="12" ySplit="4" topLeftCell="M5" activePane="bottomRight" state="frozen"/>
      <selection activeCell="F5" sqref="F5:F10"/>
      <selection pane="topRight" activeCell="F5" sqref="F5:F10"/>
      <selection pane="bottomLeft" activeCell="F5" sqref="F5:F10"/>
      <selection pane="bottomRight" activeCell="F5" sqref="F5:F10"/>
    </sheetView>
  </sheetViews>
  <sheetFormatPr defaultColWidth="9" defaultRowHeight="15.75" customHeight="1"/>
  <cols>
    <col min="1" max="1" width="8.8984375" style="13" customWidth="1"/>
    <col min="2" max="2" width="36.8984375" style="13" customWidth="1"/>
    <col min="3" max="3" width="19.5" style="13" customWidth="1"/>
    <col min="4" max="4" width="6.69921875" style="13" customWidth="1"/>
    <col min="5" max="5" width="13" style="13" customWidth="1"/>
    <col min="6" max="6" width="13.5" style="13" customWidth="1"/>
    <col min="7" max="8" width="10.59765625" style="13" customWidth="1"/>
    <col min="9" max="9" width="10.09765625" style="13" customWidth="1"/>
    <col min="10" max="10" width="9.59765625" style="13" customWidth="1"/>
    <col min="11" max="11" width="7.3984375" style="13" customWidth="1"/>
    <col min="12" max="12" width="8.19921875" style="13" customWidth="1"/>
    <col min="13" max="16384" width="9" style="13"/>
  </cols>
  <sheetData>
    <row r="1" spans="1:12" s="11" customFormat="1" ht="30" customHeight="1">
      <c r="A1" s="400" t="s">
        <v>229</v>
      </c>
      <c r="B1" s="400"/>
      <c r="C1" s="400"/>
      <c r="D1" s="400"/>
      <c r="E1" s="400"/>
      <c r="F1" s="400"/>
      <c r="G1" s="400"/>
      <c r="H1" s="400"/>
      <c r="I1" s="400"/>
      <c r="J1" s="400"/>
      <c r="K1" s="400"/>
      <c r="L1" s="400"/>
    </row>
    <row r="2" spans="1:12" ht="14.1" customHeight="1">
      <c r="A2" s="387" t="str">
        <f>'3-1-1现金'!A2:K2</f>
        <v>评估基准日：2024年12月5日</v>
      </c>
      <c r="B2" s="387"/>
      <c r="C2" s="387"/>
      <c r="D2" s="387"/>
      <c r="E2" s="387"/>
      <c r="F2" s="387"/>
      <c r="G2" s="387"/>
      <c r="H2" s="387"/>
      <c r="I2" s="401"/>
      <c r="J2" s="401"/>
      <c r="K2" s="401"/>
    </row>
    <row r="3" spans="1:12" ht="15.75" customHeight="1">
      <c r="A3" s="16" t="str">
        <f>'表3-1货币汇总表'!A3</f>
        <v>被评估单位（或产权持有人）：攀枝花市尚亿科技有限责任公司</v>
      </c>
      <c r="K3" s="402" t="s">
        <v>151</v>
      </c>
      <c r="L3" s="402"/>
    </row>
    <row r="4" spans="1:12" s="12" customFormat="1" ht="20.100000000000001" customHeight="1">
      <c r="A4" s="18" t="s">
        <v>152</v>
      </c>
      <c r="B4" s="18" t="s">
        <v>230</v>
      </c>
      <c r="C4" s="18" t="s">
        <v>231</v>
      </c>
      <c r="D4" s="18" t="s">
        <v>222</v>
      </c>
      <c r="E4" s="18" t="s">
        <v>223</v>
      </c>
      <c r="F4" s="18" t="s">
        <v>224</v>
      </c>
      <c r="G4" s="18" t="str">
        <f>'1-汇总表'!C5</f>
        <v>账面价值</v>
      </c>
      <c r="H4" s="18" t="str">
        <f>'1-汇总表'!D5</f>
        <v>申报价值</v>
      </c>
      <c r="I4" s="18" t="s">
        <v>118</v>
      </c>
      <c r="J4" s="18" t="s">
        <v>119</v>
      </c>
      <c r="K4" s="18" t="s">
        <v>154</v>
      </c>
      <c r="L4" s="18" t="s">
        <v>212</v>
      </c>
    </row>
    <row r="5" spans="1:12" ht="20.100000000000001" customHeight="1">
      <c r="A5" s="21">
        <v>1</v>
      </c>
      <c r="B5" s="189" t="s">
        <v>232</v>
      </c>
      <c r="C5" s="140" t="s">
        <v>233</v>
      </c>
      <c r="D5" s="140"/>
      <c r="E5" s="32"/>
      <c r="F5" s="71"/>
      <c r="G5" s="191"/>
      <c r="H5" s="25" t="str">
        <f>IF(G5="","",G5)</f>
        <v/>
      </c>
      <c r="I5" s="25"/>
      <c r="J5" s="25" t="str">
        <f>IF(H5="","",I5-H5)</f>
        <v/>
      </c>
      <c r="K5" s="25" t="str">
        <f>IF(H5="","",J5/H5*100)</f>
        <v/>
      </c>
      <c r="L5" s="26"/>
    </row>
    <row r="6" spans="1:12" ht="20.100000000000001" customHeight="1">
      <c r="A6" s="21"/>
      <c r="B6" s="22" t="s">
        <v>234</v>
      </c>
      <c r="C6" s="140" t="s">
        <v>235</v>
      </c>
      <c r="D6" s="140"/>
      <c r="E6" s="32"/>
      <c r="F6" s="71"/>
      <c r="G6" s="25"/>
      <c r="H6" s="25" t="str">
        <f t="shared" ref="H6:H12" si="0">IF(G6="","",G6)</f>
        <v/>
      </c>
      <c r="I6" s="25"/>
      <c r="J6" s="25" t="str">
        <f t="shared" ref="J6:J12" si="1">IF(H6="","",I6-H6)</f>
        <v/>
      </c>
      <c r="K6" s="25" t="str">
        <f t="shared" ref="K6:K12" si="2">IF(H6="","",J6/H6*100)</f>
        <v/>
      </c>
      <c r="L6" s="26"/>
    </row>
    <row r="7" spans="1:12" ht="20.100000000000001" customHeight="1">
      <c r="A7" s="21"/>
      <c r="B7" s="22" t="s">
        <v>236</v>
      </c>
      <c r="C7" s="140" t="s">
        <v>237</v>
      </c>
      <c r="D7" s="140"/>
      <c r="E7" s="32"/>
      <c r="F7" s="71"/>
      <c r="G7" s="25"/>
      <c r="H7" s="25" t="str">
        <f t="shared" si="0"/>
        <v/>
      </c>
      <c r="I7" s="25"/>
      <c r="J7" s="25" t="str">
        <f t="shared" si="1"/>
        <v/>
      </c>
      <c r="K7" s="25" t="str">
        <f t="shared" si="2"/>
        <v/>
      </c>
      <c r="L7" s="26"/>
    </row>
    <row r="8" spans="1:12" ht="20.100000000000001" customHeight="1">
      <c r="A8" s="21"/>
      <c r="B8" s="22" t="s">
        <v>238</v>
      </c>
      <c r="C8" s="140" t="s">
        <v>239</v>
      </c>
      <c r="D8" s="140"/>
      <c r="E8" s="32"/>
      <c r="F8" s="71"/>
      <c r="G8" s="25"/>
      <c r="H8" s="25" t="str">
        <f t="shared" si="0"/>
        <v/>
      </c>
      <c r="I8" s="25"/>
      <c r="J8" s="25" t="str">
        <f t="shared" si="1"/>
        <v/>
      </c>
      <c r="K8" s="25" t="str">
        <f t="shared" si="2"/>
        <v/>
      </c>
      <c r="L8" s="26"/>
    </row>
    <row r="9" spans="1:12" ht="20.100000000000001" customHeight="1">
      <c r="A9" s="21"/>
      <c r="B9" s="22" t="s">
        <v>240</v>
      </c>
      <c r="C9" s="140" t="s">
        <v>241</v>
      </c>
      <c r="D9" s="140"/>
      <c r="E9" s="32"/>
      <c r="F9" s="71"/>
      <c r="G9" s="25"/>
      <c r="H9" s="25" t="str">
        <f t="shared" si="0"/>
        <v/>
      </c>
      <c r="I9" s="25"/>
      <c r="J9" s="25" t="str">
        <f t="shared" si="1"/>
        <v/>
      </c>
      <c r="K9" s="25" t="str">
        <f t="shared" si="2"/>
        <v/>
      </c>
      <c r="L9" s="26"/>
    </row>
    <row r="10" spans="1:12" ht="20.100000000000001" customHeight="1">
      <c r="A10" s="21"/>
      <c r="B10" s="22" t="s">
        <v>242</v>
      </c>
      <c r="C10" s="140" t="s">
        <v>243</v>
      </c>
      <c r="D10" s="140"/>
      <c r="E10" s="32"/>
      <c r="F10" s="71"/>
      <c r="G10" s="25"/>
      <c r="H10" s="25" t="str">
        <f t="shared" si="0"/>
        <v/>
      </c>
      <c r="I10" s="25"/>
      <c r="J10" s="25" t="str">
        <f t="shared" si="1"/>
        <v/>
      </c>
      <c r="K10" s="25" t="str">
        <f t="shared" si="2"/>
        <v/>
      </c>
      <c r="L10" s="26"/>
    </row>
    <row r="11" spans="1:12" ht="20.100000000000001" customHeight="1">
      <c r="A11" s="21"/>
      <c r="B11" s="22" t="s">
        <v>244</v>
      </c>
      <c r="C11" s="140" t="s">
        <v>245</v>
      </c>
      <c r="D11" s="140"/>
      <c r="E11" s="32"/>
      <c r="F11" s="71"/>
      <c r="G11" s="25"/>
      <c r="H11" s="25" t="str">
        <f t="shared" si="0"/>
        <v/>
      </c>
      <c r="I11" s="25"/>
      <c r="J11" s="25" t="str">
        <f t="shared" si="1"/>
        <v/>
      </c>
      <c r="K11" s="25" t="str">
        <f t="shared" si="2"/>
        <v/>
      </c>
      <c r="L11" s="26"/>
    </row>
    <row r="12" spans="1:12" ht="20.100000000000001" customHeight="1">
      <c r="A12" s="21"/>
      <c r="B12" s="22" t="s">
        <v>246</v>
      </c>
      <c r="C12" s="140" t="s">
        <v>247</v>
      </c>
      <c r="D12" s="140"/>
      <c r="E12" s="32"/>
      <c r="F12" s="71"/>
      <c r="G12" s="25"/>
      <c r="H12" s="25" t="str">
        <f t="shared" si="0"/>
        <v/>
      </c>
      <c r="I12" s="25"/>
      <c r="J12" s="25" t="str">
        <f t="shared" si="1"/>
        <v/>
      </c>
      <c r="K12" s="25" t="str">
        <f t="shared" si="2"/>
        <v/>
      </c>
      <c r="L12" s="26"/>
    </row>
    <row r="13" spans="1:12" ht="20.100000000000001" customHeight="1">
      <c r="A13" s="393" t="s">
        <v>248</v>
      </c>
      <c r="B13" s="394"/>
      <c r="C13" s="26"/>
      <c r="D13" s="26"/>
      <c r="E13" s="32"/>
      <c r="F13" s="71"/>
      <c r="G13" s="32">
        <f>SUM(G5:G12)</f>
        <v>0</v>
      </c>
      <c r="H13" s="32">
        <f>SUM(H5:H12)</f>
        <v>0</v>
      </c>
      <c r="I13" s="32">
        <f>SUM(I5:I12)</f>
        <v>0</v>
      </c>
      <c r="J13" s="32">
        <f>SUM(J5:J12)</f>
        <v>0</v>
      </c>
      <c r="K13" s="25" t="str">
        <f>IF(H13=0,"",J13/H13*100)</f>
        <v/>
      </c>
      <c r="L13" s="26"/>
    </row>
    <row r="14" spans="1:12" ht="20.100000000000001" customHeight="1">
      <c r="A14" s="28" t="str">
        <f>'3-1-1现金'!A28</f>
        <v>被评估单位（或产权持有单位）
填表人：</v>
      </c>
      <c r="B14" s="192"/>
      <c r="C14" s="56"/>
      <c r="D14" s="192"/>
      <c r="G14" s="29" t="str">
        <f>'3-1-1现金'!F28</f>
        <v>资产评估专业人员：邓晓川、张文斌</v>
      </c>
      <c r="H14" s="29"/>
      <c r="I14" s="29"/>
      <c r="J14" s="29"/>
      <c r="K14" s="29"/>
      <c r="L14" s="29"/>
    </row>
    <row r="15" spans="1:12" ht="20.100000000000001" customHeight="1">
      <c r="A15" s="28" t="str">
        <f>'3-1-1现金'!A29</f>
        <v>填表日期：2024年12月5日</v>
      </c>
    </row>
  </sheetData>
  <mergeCells count="4">
    <mergeCell ref="A1:L1"/>
    <mergeCell ref="A2:K2"/>
    <mergeCell ref="K3:L3"/>
    <mergeCell ref="A13:B13"/>
  </mergeCells>
  <phoneticPr fontId="19" type="noConversion"/>
  <printOptions horizontalCentered="1"/>
  <pageMargins left="0.39370078740157499" right="0.39370078740157499" top="0.86614173228346403" bottom="0.86614173228346403" header="1.0629921259842501" footer="0.511811023622047"/>
  <pageSetup paperSize="9" scale="84" fitToHeight="0" orientation="landscape"/>
  <headerFooter scaleWithDoc="0">
    <oddHeader>&amp;R&amp;"宋体,常规"&amp;10表&amp;"Times New Roman,常规"3-1-2
&amp;"宋体,常规"共&amp;"Times New Roman,常规"&amp;N&amp;"宋体,常规"页第&amp;"Times New Roman,常规"&amp;P&amp;"宋体,常规"页</oddHeader>
  </headerFooter>
</worksheet>
</file>

<file path=xl/worksheets/sheet11.xml><?xml version="1.0" encoding="utf-8"?>
<worksheet xmlns="http://schemas.openxmlformats.org/spreadsheetml/2006/main" xmlns:r="http://schemas.openxmlformats.org/officeDocument/2006/relationships">
  <sheetPr codeName="Sheet12">
    <pageSetUpPr fitToPage="1"/>
  </sheetPr>
  <dimension ref="A1:L29"/>
  <sheetViews>
    <sheetView workbookViewId="0">
      <pane xSplit="12" ySplit="4" topLeftCell="M5" activePane="bottomRight" state="frozen"/>
      <selection pane="topRight"/>
      <selection pane="bottomLeft"/>
      <selection pane="bottomRight" sqref="A1:L1"/>
    </sheetView>
  </sheetViews>
  <sheetFormatPr defaultColWidth="9" defaultRowHeight="15.75" customHeight="1"/>
  <cols>
    <col min="1" max="1" width="5.3984375" style="13" customWidth="1"/>
    <col min="2" max="2" width="19.3984375" style="13" customWidth="1"/>
    <col min="3" max="3" width="14.8984375" style="13" customWidth="1"/>
    <col min="4" max="4" width="6.5" style="13" customWidth="1"/>
    <col min="5" max="5" width="11.19921875" style="13" customWidth="1"/>
    <col min="6" max="6" width="12.19921875" style="13" customWidth="1"/>
    <col min="7" max="8" width="13.09765625" style="13" customWidth="1"/>
    <col min="9" max="9" width="12.3984375" style="13" customWidth="1"/>
    <col min="10" max="10" width="10.09765625" style="13" customWidth="1"/>
    <col min="11" max="11" width="8.69921875" style="13" customWidth="1"/>
    <col min="12" max="16384" width="9" style="13"/>
  </cols>
  <sheetData>
    <row r="1" spans="1:12" s="11" customFormat="1" ht="30" customHeight="1">
      <c r="A1" s="400" t="s">
        <v>249</v>
      </c>
      <c r="B1" s="403"/>
      <c r="C1" s="403"/>
      <c r="D1" s="403"/>
      <c r="E1" s="403"/>
      <c r="F1" s="403"/>
      <c r="G1" s="403"/>
      <c r="H1" s="403"/>
      <c r="I1" s="403"/>
      <c r="J1" s="403"/>
      <c r="K1" s="403"/>
      <c r="L1" s="403"/>
    </row>
    <row r="2" spans="1:12" ht="14.1" customHeight="1">
      <c r="A2" s="387" t="str">
        <f>'3-1-2银行存款'!A2:K2</f>
        <v>评估基准日：2024年12月5日</v>
      </c>
      <c r="B2" s="387"/>
      <c r="C2" s="387"/>
      <c r="D2" s="387"/>
      <c r="E2" s="387"/>
      <c r="F2" s="387"/>
      <c r="G2" s="387"/>
      <c r="H2" s="387"/>
      <c r="I2" s="401"/>
      <c r="J2" s="401"/>
      <c r="K2" s="401"/>
      <c r="L2" s="401"/>
    </row>
    <row r="3" spans="1:12" ht="15.75" customHeight="1">
      <c r="A3" s="16" t="str">
        <f>'表3-1货币汇总表'!A3</f>
        <v>被评估单位（或产权持有人）：攀枝花市尚亿科技有限责任公司</v>
      </c>
      <c r="L3" s="17" t="s">
        <v>151</v>
      </c>
    </row>
    <row r="4" spans="1:12" s="12" customFormat="1" ht="15.75" customHeight="1">
      <c r="A4" s="18" t="s">
        <v>152</v>
      </c>
      <c r="B4" s="18" t="s">
        <v>250</v>
      </c>
      <c r="C4" s="18" t="s">
        <v>251</v>
      </c>
      <c r="D4" s="18" t="s">
        <v>222</v>
      </c>
      <c r="E4" s="18" t="s">
        <v>223</v>
      </c>
      <c r="F4" s="18" t="s">
        <v>224</v>
      </c>
      <c r="G4" s="18" t="str">
        <f>'3-1-2银行存款'!G4</f>
        <v>账面价值</v>
      </c>
      <c r="H4" s="18" t="str">
        <f>'3-1-2银行存款'!H4</f>
        <v>申报价值</v>
      </c>
      <c r="I4" s="18" t="s">
        <v>118</v>
      </c>
      <c r="J4" s="18" t="s">
        <v>119</v>
      </c>
      <c r="K4" s="18" t="s">
        <v>154</v>
      </c>
      <c r="L4" s="18" t="s">
        <v>212</v>
      </c>
    </row>
    <row r="5" spans="1:12" ht="15.75" customHeight="1">
      <c r="A5" s="21"/>
      <c r="B5" s="22"/>
      <c r="C5" s="22"/>
      <c r="D5" s="21"/>
      <c r="E5" s="32"/>
      <c r="F5" s="71"/>
      <c r="G5" s="25"/>
      <c r="H5" s="25" t="str">
        <f>IF(G5="","",G5)</f>
        <v/>
      </c>
      <c r="I5" s="25"/>
      <c r="J5" s="25" t="str">
        <f>IF(H5="","",I5-H5)</f>
        <v/>
      </c>
      <c r="K5" s="25" t="str">
        <f>IF(H5="","",J5/H5*100)</f>
        <v/>
      </c>
      <c r="L5" s="26"/>
    </row>
    <row r="6" spans="1:12" ht="15.75" customHeight="1">
      <c r="A6" s="21"/>
      <c r="B6" s="22"/>
      <c r="C6" s="22"/>
      <c r="D6" s="21"/>
      <c r="E6" s="32"/>
      <c r="F6" s="71"/>
      <c r="G6" s="25"/>
      <c r="H6" s="25" t="str">
        <f t="shared" ref="H6:H26" si="0">IF(G6="","",G6)</f>
        <v/>
      </c>
      <c r="I6" s="25"/>
      <c r="J6" s="25" t="str">
        <f t="shared" ref="J6:J26" si="1">IF(H6="","",I6-H6)</f>
        <v/>
      </c>
      <c r="K6" s="25" t="str">
        <f t="shared" ref="K6:K26" si="2">IF(H6="","",J6/H6*100)</f>
        <v/>
      </c>
      <c r="L6" s="26"/>
    </row>
    <row r="7" spans="1:12" ht="15.75" customHeight="1">
      <c r="A7" s="21"/>
      <c r="B7" s="22"/>
      <c r="C7" s="22"/>
      <c r="D7" s="21"/>
      <c r="E7" s="32"/>
      <c r="F7" s="71"/>
      <c r="G7" s="25"/>
      <c r="H7" s="25" t="str">
        <f t="shared" si="0"/>
        <v/>
      </c>
      <c r="I7" s="25"/>
      <c r="J7" s="25" t="str">
        <f t="shared" si="1"/>
        <v/>
      </c>
      <c r="K7" s="25" t="str">
        <f t="shared" si="2"/>
        <v/>
      </c>
      <c r="L7" s="26"/>
    </row>
    <row r="8" spans="1:12" ht="15.75" customHeight="1">
      <c r="A8" s="21"/>
      <c r="B8" s="22"/>
      <c r="C8" s="22"/>
      <c r="D8" s="21"/>
      <c r="E8" s="32"/>
      <c r="F8" s="71"/>
      <c r="G8" s="25"/>
      <c r="H8" s="25" t="str">
        <f t="shared" si="0"/>
        <v/>
      </c>
      <c r="I8" s="25"/>
      <c r="J8" s="25" t="str">
        <f t="shared" si="1"/>
        <v/>
      </c>
      <c r="K8" s="25" t="str">
        <f t="shared" si="2"/>
        <v/>
      </c>
      <c r="L8" s="26"/>
    </row>
    <row r="9" spans="1:12" ht="15.75" customHeight="1">
      <c r="A9" s="21"/>
      <c r="B9" s="22"/>
      <c r="C9" s="22"/>
      <c r="D9" s="21"/>
      <c r="E9" s="32"/>
      <c r="F9" s="71"/>
      <c r="G9" s="25"/>
      <c r="H9" s="25" t="str">
        <f t="shared" si="0"/>
        <v/>
      </c>
      <c r="I9" s="25"/>
      <c r="J9" s="25" t="str">
        <f t="shared" si="1"/>
        <v/>
      </c>
      <c r="K9" s="25" t="str">
        <f t="shared" si="2"/>
        <v/>
      </c>
      <c r="L9" s="26"/>
    </row>
    <row r="10" spans="1:12" ht="15.75" customHeight="1">
      <c r="A10" s="21"/>
      <c r="B10" s="22"/>
      <c r="C10" s="22"/>
      <c r="D10" s="21"/>
      <c r="E10" s="32"/>
      <c r="F10" s="71"/>
      <c r="G10" s="25"/>
      <c r="H10" s="25" t="str">
        <f t="shared" si="0"/>
        <v/>
      </c>
      <c r="I10" s="25"/>
      <c r="J10" s="25" t="str">
        <f t="shared" si="1"/>
        <v/>
      </c>
      <c r="K10" s="25" t="str">
        <f t="shared" si="2"/>
        <v/>
      </c>
      <c r="L10" s="26"/>
    </row>
    <row r="11" spans="1:12" ht="15.75" customHeight="1">
      <c r="A11" s="21"/>
      <c r="B11" s="22"/>
      <c r="C11" s="22"/>
      <c r="D11" s="21"/>
      <c r="E11" s="32"/>
      <c r="F11" s="71"/>
      <c r="G11" s="25"/>
      <c r="H11" s="25" t="str">
        <f t="shared" si="0"/>
        <v/>
      </c>
      <c r="I11" s="25"/>
      <c r="J11" s="25" t="str">
        <f t="shared" si="1"/>
        <v/>
      </c>
      <c r="K11" s="25" t="str">
        <f t="shared" si="2"/>
        <v/>
      </c>
      <c r="L11" s="26"/>
    </row>
    <row r="12" spans="1:12" ht="15.75" customHeight="1">
      <c r="A12" s="21"/>
      <c r="B12" s="22"/>
      <c r="C12" s="22"/>
      <c r="D12" s="21"/>
      <c r="E12" s="32"/>
      <c r="F12" s="71"/>
      <c r="G12" s="25"/>
      <c r="H12" s="25" t="str">
        <f t="shared" si="0"/>
        <v/>
      </c>
      <c r="I12" s="25"/>
      <c r="J12" s="25" t="str">
        <f t="shared" si="1"/>
        <v/>
      </c>
      <c r="K12" s="25" t="str">
        <f t="shared" si="2"/>
        <v/>
      </c>
      <c r="L12" s="26"/>
    </row>
    <row r="13" spans="1:12" ht="15.75" customHeight="1">
      <c r="A13" s="21"/>
      <c r="B13" s="22"/>
      <c r="C13" s="22"/>
      <c r="D13" s="21"/>
      <c r="E13" s="32"/>
      <c r="F13" s="71"/>
      <c r="G13" s="25"/>
      <c r="H13" s="25" t="str">
        <f t="shared" si="0"/>
        <v/>
      </c>
      <c r="I13" s="25"/>
      <c r="J13" s="25" t="str">
        <f t="shared" si="1"/>
        <v/>
      </c>
      <c r="K13" s="25" t="str">
        <f t="shared" si="2"/>
        <v/>
      </c>
      <c r="L13" s="26"/>
    </row>
    <row r="14" spans="1:12" ht="15.75" customHeight="1">
      <c r="A14" s="21"/>
      <c r="B14" s="22"/>
      <c r="C14" s="22"/>
      <c r="D14" s="21"/>
      <c r="E14" s="32"/>
      <c r="F14" s="71"/>
      <c r="G14" s="25"/>
      <c r="H14" s="25" t="str">
        <f t="shared" si="0"/>
        <v/>
      </c>
      <c r="I14" s="25"/>
      <c r="J14" s="25" t="str">
        <f t="shared" si="1"/>
        <v/>
      </c>
      <c r="K14" s="25" t="str">
        <f t="shared" si="2"/>
        <v/>
      </c>
      <c r="L14" s="26"/>
    </row>
    <row r="15" spans="1:12" ht="15.75" customHeight="1">
      <c r="A15" s="21"/>
      <c r="B15" s="22"/>
      <c r="C15" s="22"/>
      <c r="D15" s="21"/>
      <c r="E15" s="32"/>
      <c r="F15" s="71"/>
      <c r="G15" s="25"/>
      <c r="H15" s="25" t="str">
        <f t="shared" si="0"/>
        <v/>
      </c>
      <c r="I15" s="25"/>
      <c r="J15" s="25" t="str">
        <f t="shared" si="1"/>
        <v/>
      </c>
      <c r="K15" s="25" t="str">
        <f t="shared" si="2"/>
        <v/>
      </c>
      <c r="L15" s="26"/>
    </row>
    <row r="16" spans="1:12" ht="15.75" customHeight="1">
      <c r="A16" s="21"/>
      <c r="B16" s="22"/>
      <c r="C16" s="22"/>
      <c r="D16" s="21"/>
      <c r="E16" s="32"/>
      <c r="F16" s="71"/>
      <c r="G16" s="25"/>
      <c r="H16" s="25" t="str">
        <f t="shared" si="0"/>
        <v/>
      </c>
      <c r="I16" s="25"/>
      <c r="J16" s="25" t="str">
        <f t="shared" si="1"/>
        <v/>
      </c>
      <c r="K16" s="25" t="str">
        <f t="shared" si="2"/>
        <v/>
      </c>
      <c r="L16" s="26"/>
    </row>
    <row r="17" spans="1:12" ht="15.75" customHeight="1">
      <c r="A17" s="21"/>
      <c r="B17" s="22"/>
      <c r="C17" s="22"/>
      <c r="D17" s="21"/>
      <c r="E17" s="32"/>
      <c r="F17" s="71"/>
      <c r="G17" s="25"/>
      <c r="H17" s="25" t="str">
        <f t="shared" si="0"/>
        <v/>
      </c>
      <c r="I17" s="25"/>
      <c r="J17" s="25" t="str">
        <f t="shared" si="1"/>
        <v/>
      </c>
      <c r="K17" s="25" t="str">
        <f t="shared" si="2"/>
        <v/>
      </c>
      <c r="L17" s="26"/>
    </row>
    <row r="18" spans="1:12" ht="15.75" customHeight="1">
      <c r="A18" s="21"/>
      <c r="B18" s="22"/>
      <c r="C18" s="22"/>
      <c r="D18" s="21"/>
      <c r="E18" s="32"/>
      <c r="F18" s="71"/>
      <c r="G18" s="25"/>
      <c r="H18" s="25" t="str">
        <f t="shared" si="0"/>
        <v/>
      </c>
      <c r="I18" s="25"/>
      <c r="J18" s="25" t="str">
        <f t="shared" si="1"/>
        <v/>
      </c>
      <c r="K18" s="25" t="str">
        <f t="shared" si="2"/>
        <v/>
      </c>
      <c r="L18" s="26"/>
    </row>
    <row r="19" spans="1:12" ht="15.75" customHeight="1">
      <c r="A19" s="21"/>
      <c r="B19" s="22"/>
      <c r="C19" s="22"/>
      <c r="D19" s="21"/>
      <c r="E19" s="32"/>
      <c r="F19" s="71"/>
      <c r="G19" s="25"/>
      <c r="H19" s="25" t="str">
        <f t="shared" si="0"/>
        <v/>
      </c>
      <c r="I19" s="25"/>
      <c r="J19" s="25" t="str">
        <f t="shared" si="1"/>
        <v/>
      </c>
      <c r="K19" s="25" t="str">
        <f t="shared" si="2"/>
        <v/>
      </c>
      <c r="L19" s="26"/>
    </row>
    <row r="20" spans="1:12" ht="15.75" customHeight="1">
      <c r="A20" s="21"/>
      <c r="B20" s="22"/>
      <c r="C20" s="22"/>
      <c r="D20" s="21"/>
      <c r="E20" s="32"/>
      <c r="F20" s="71"/>
      <c r="G20" s="25"/>
      <c r="H20" s="25" t="str">
        <f t="shared" si="0"/>
        <v/>
      </c>
      <c r="I20" s="25"/>
      <c r="J20" s="25" t="str">
        <f t="shared" si="1"/>
        <v/>
      </c>
      <c r="K20" s="25" t="str">
        <f t="shared" si="2"/>
        <v/>
      </c>
      <c r="L20" s="26"/>
    </row>
    <row r="21" spans="1:12" ht="15.75" customHeight="1">
      <c r="A21" s="21"/>
      <c r="B21" s="22"/>
      <c r="C21" s="22"/>
      <c r="D21" s="21"/>
      <c r="E21" s="32"/>
      <c r="F21" s="71"/>
      <c r="G21" s="25"/>
      <c r="H21" s="25" t="str">
        <f t="shared" si="0"/>
        <v/>
      </c>
      <c r="I21" s="25"/>
      <c r="J21" s="25" t="str">
        <f t="shared" si="1"/>
        <v/>
      </c>
      <c r="K21" s="25" t="str">
        <f t="shared" si="2"/>
        <v/>
      </c>
      <c r="L21" s="26"/>
    </row>
    <row r="22" spans="1:12" ht="15.75" customHeight="1">
      <c r="A22" s="21"/>
      <c r="B22" s="22"/>
      <c r="C22" s="22"/>
      <c r="D22" s="21"/>
      <c r="E22" s="32"/>
      <c r="F22" s="71"/>
      <c r="G22" s="25"/>
      <c r="H22" s="25" t="str">
        <f t="shared" si="0"/>
        <v/>
      </c>
      <c r="I22" s="25"/>
      <c r="J22" s="25" t="str">
        <f t="shared" si="1"/>
        <v/>
      </c>
      <c r="K22" s="25" t="str">
        <f t="shared" si="2"/>
        <v/>
      </c>
      <c r="L22" s="26"/>
    </row>
    <row r="23" spans="1:12" ht="15.75" customHeight="1">
      <c r="A23" s="21"/>
      <c r="B23" s="22"/>
      <c r="C23" s="22"/>
      <c r="D23" s="21"/>
      <c r="E23" s="32"/>
      <c r="F23" s="71"/>
      <c r="G23" s="25"/>
      <c r="H23" s="25" t="str">
        <f t="shared" si="0"/>
        <v/>
      </c>
      <c r="I23" s="25"/>
      <c r="J23" s="25" t="str">
        <f t="shared" si="1"/>
        <v/>
      </c>
      <c r="K23" s="25" t="str">
        <f t="shared" si="2"/>
        <v/>
      </c>
      <c r="L23" s="26"/>
    </row>
    <row r="24" spans="1:12" ht="15.75" customHeight="1">
      <c r="A24" s="21"/>
      <c r="B24" s="22"/>
      <c r="C24" s="22"/>
      <c r="D24" s="21"/>
      <c r="E24" s="32"/>
      <c r="F24" s="71"/>
      <c r="G24" s="25"/>
      <c r="H24" s="25" t="str">
        <f t="shared" si="0"/>
        <v/>
      </c>
      <c r="I24" s="25"/>
      <c r="J24" s="25" t="str">
        <f t="shared" si="1"/>
        <v/>
      </c>
      <c r="K24" s="25" t="str">
        <f t="shared" si="2"/>
        <v/>
      </c>
      <c r="L24" s="26"/>
    </row>
    <row r="25" spans="1:12" ht="15.75" customHeight="1">
      <c r="A25" s="21"/>
      <c r="B25" s="22"/>
      <c r="C25" s="22"/>
      <c r="D25" s="21"/>
      <c r="E25" s="32"/>
      <c r="F25" s="71"/>
      <c r="G25" s="25"/>
      <c r="H25" s="25" t="str">
        <f t="shared" si="0"/>
        <v/>
      </c>
      <c r="I25" s="25"/>
      <c r="J25" s="25" t="str">
        <f t="shared" si="1"/>
        <v/>
      </c>
      <c r="K25" s="25" t="str">
        <f t="shared" si="2"/>
        <v/>
      </c>
      <c r="L25" s="26"/>
    </row>
    <row r="26" spans="1:12" ht="15.75" customHeight="1">
      <c r="A26" s="21"/>
      <c r="B26" s="22"/>
      <c r="C26" s="22"/>
      <c r="D26" s="21"/>
      <c r="E26" s="32"/>
      <c r="F26" s="71"/>
      <c r="G26" s="25"/>
      <c r="H26" s="25" t="str">
        <f t="shared" si="0"/>
        <v/>
      </c>
      <c r="I26" s="25"/>
      <c r="J26" s="25" t="str">
        <f t="shared" si="1"/>
        <v/>
      </c>
      <c r="K26" s="25" t="str">
        <f t="shared" si="2"/>
        <v/>
      </c>
      <c r="L26" s="26"/>
    </row>
    <row r="27" spans="1:12" ht="15.75" customHeight="1">
      <c r="A27" s="393" t="s">
        <v>248</v>
      </c>
      <c r="B27" s="394"/>
      <c r="C27" s="26"/>
      <c r="D27" s="26"/>
      <c r="E27" s="32"/>
      <c r="F27" s="26"/>
      <c r="G27" s="32">
        <f>SUM(G5:G26)</f>
        <v>0</v>
      </c>
      <c r="H27" s="32">
        <f>SUM(H5:H26)</f>
        <v>0</v>
      </c>
      <c r="I27" s="32">
        <f>SUM(I5:I26)</f>
        <v>0</v>
      </c>
      <c r="J27" s="32">
        <f>SUM(J5:J26)</f>
        <v>0</v>
      </c>
      <c r="K27" s="25" t="str">
        <f>IF(H27=0,"",J27/H27*100)</f>
        <v/>
      </c>
      <c r="L27" s="26"/>
    </row>
    <row r="28" spans="1:12" ht="15.75" customHeight="1">
      <c r="A28" s="28" t="str">
        <f>'3-1-2银行存款'!A14</f>
        <v>被评估单位（或产权持有单位）
填表人：</v>
      </c>
      <c r="B28" s="28"/>
      <c r="C28" s="28"/>
      <c r="D28" s="28"/>
      <c r="G28" s="29" t="str">
        <f>'3-1-2银行存款'!G14</f>
        <v>资产评估专业人员：邓晓川、张文斌</v>
      </c>
      <c r="H28" s="29"/>
      <c r="I28" s="29"/>
      <c r="J28" s="29"/>
      <c r="K28" s="29"/>
      <c r="L28" s="29"/>
    </row>
    <row r="29" spans="1:12" ht="15.75" customHeight="1">
      <c r="A29" s="28" t="str">
        <f>'3-1-2银行存款'!A15</f>
        <v>填表日期：2024年12月5日</v>
      </c>
      <c r="B29" s="28"/>
      <c r="C29" s="28"/>
      <c r="D29" s="28"/>
    </row>
  </sheetData>
  <mergeCells count="3">
    <mergeCell ref="A1:L1"/>
    <mergeCell ref="A2:L2"/>
    <mergeCell ref="A27:B27"/>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Roman,常规"3-1-3
&amp;"宋体,常规"共&amp;"Times New Roman,常规"&amp;N&amp;"宋体,常规"页第&amp;"Times New Roman,常规"&amp;P&amp;"宋体,常规"页</oddHeader>
  </headerFooter>
</worksheet>
</file>

<file path=xl/worksheets/sheet12.xml><?xml version="1.0" encoding="utf-8"?>
<worksheet xmlns="http://schemas.openxmlformats.org/spreadsheetml/2006/main" xmlns:r="http://schemas.openxmlformats.org/officeDocument/2006/relationships">
  <sheetPr codeName="Sheet13">
    <tabColor rgb="FFFF0000"/>
    <pageSetUpPr fitToPage="1"/>
  </sheetPr>
  <dimension ref="A1:G25"/>
  <sheetViews>
    <sheetView workbookViewId="0">
      <pane xSplit="3" ySplit="4" topLeftCell="D20" activePane="bottomRight" state="frozen"/>
      <selection activeCell="G5" sqref="G5"/>
      <selection pane="topRight" activeCell="G5" sqref="G5"/>
      <selection pane="bottomLeft" activeCell="G5" sqref="G5"/>
      <selection pane="bottomRight" activeCell="G5" sqref="G5"/>
    </sheetView>
  </sheetViews>
  <sheetFormatPr defaultColWidth="9" defaultRowHeight="15.75" customHeight="1"/>
  <cols>
    <col min="1" max="1" width="15.5" style="13" customWidth="1"/>
    <col min="2" max="2" width="20.8984375" style="13" customWidth="1"/>
    <col min="3" max="4" width="20.19921875" style="13" customWidth="1"/>
    <col min="5" max="6" width="19.09765625" style="13" customWidth="1"/>
    <col min="7" max="7" width="14.3984375" style="13" customWidth="1"/>
    <col min="8" max="16384" width="9" style="13"/>
  </cols>
  <sheetData>
    <row r="1" spans="1:7" s="11" customFormat="1" ht="30" customHeight="1">
      <c r="A1" s="385" t="s">
        <v>252</v>
      </c>
      <c r="B1" s="386"/>
      <c r="C1" s="386"/>
      <c r="D1" s="386"/>
      <c r="E1" s="386"/>
      <c r="F1" s="386"/>
      <c r="G1" s="386"/>
    </row>
    <row r="2" spans="1:7" ht="14.1" customHeight="1">
      <c r="A2" s="387" t="str">
        <f>'3-1-3其他货币资金'!A2:L2</f>
        <v>评估基准日：2024年12月5日</v>
      </c>
      <c r="B2" s="387"/>
      <c r="C2" s="387"/>
      <c r="D2" s="387"/>
      <c r="E2" s="387"/>
      <c r="F2" s="387"/>
      <c r="G2" s="387"/>
    </row>
    <row r="3" spans="1:7" ht="15.75" customHeight="1">
      <c r="A3" s="16" t="str">
        <f>'3-1-3其他货币资金'!A3</f>
        <v>被评估单位（或产权持有人）：攀枝花市尚亿科技有限责任公司</v>
      </c>
      <c r="B3" s="16"/>
      <c r="C3" s="16"/>
      <c r="D3" s="16"/>
      <c r="G3" s="49" t="s">
        <v>151</v>
      </c>
    </row>
    <row r="4" spans="1:7" s="48" customFormat="1" ht="15.75" customHeight="1">
      <c r="A4" s="50" t="s">
        <v>194</v>
      </c>
      <c r="B4" s="50" t="s">
        <v>153</v>
      </c>
      <c r="C4" s="46" t="str">
        <f>'1-汇总表'!C5</f>
        <v>账面价值</v>
      </c>
      <c r="D4" s="46" t="str">
        <f>'1-汇总表'!D5</f>
        <v>申报价值</v>
      </c>
      <c r="E4" s="50" t="s">
        <v>118</v>
      </c>
      <c r="F4" s="86" t="s">
        <v>119</v>
      </c>
      <c r="G4" s="50" t="s">
        <v>253</v>
      </c>
    </row>
    <row r="5" spans="1:7" ht="15.75" customHeight="1">
      <c r="A5" s="103" t="s">
        <v>254</v>
      </c>
      <c r="B5" s="104" t="s">
        <v>255</v>
      </c>
      <c r="C5" s="24">
        <f>'3-2-1交易性-股票'!G26</f>
        <v>0</v>
      </c>
      <c r="D5" s="24">
        <f>'3-2-1交易性-股票'!H26</f>
        <v>0</v>
      </c>
      <c r="E5" s="32">
        <f>'3-2-1交易性-股票'!J26</f>
        <v>0</v>
      </c>
      <c r="F5" s="32">
        <f>E5-D5</f>
        <v>0</v>
      </c>
      <c r="G5" s="63" t="str">
        <f>IF(D5=0,"",F5/D5*100)</f>
        <v/>
      </c>
    </row>
    <row r="6" spans="1:7" ht="15.75" customHeight="1">
      <c r="A6" s="103" t="s">
        <v>256</v>
      </c>
      <c r="B6" s="104" t="s">
        <v>257</v>
      </c>
      <c r="C6" s="24">
        <f>'3-2-2交易性-债券'!H26</f>
        <v>0</v>
      </c>
      <c r="D6" s="24">
        <f>'3-2-2交易性-债券'!I26</f>
        <v>0</v>
      </c>
      <c r="E6" s="32">
        <f>'3-2-2交易性-债券'!J26</f>
        <v>0</v>
      </c>
      <c r="F6" s="32">
        <f>E6-D6</f>
        <v>0</v>
      </c>
      <c r="G6" s="63" t="str">
        <f>IF(D6=0,"",F6/D6*100)</f>
        <v/>
      </c>
    </row>
    <row r="7" spans="1:7" ht="15.75" customHeight="1">
      <c r="A7" s="103" t="s">
        <v>258</v>
      </c>
      <c r="B7" s="104" t="s">
        <v>259</v>
      </c>
      <c r="C7" s="24">
        <f>'3-2-3交易性-基金'!G26</f>
        <v>0</v>
      </c>
      <c r="D7" s="24">
        <f>'3-2-3交易性-基金'!H26</f>
        <v>0</v>
      </c>
      <c r="E7" s="32">
        <f>'3-2-3交易性-基金'!J26</f>
        <v>0</v>
      </c>
      <c r="F7" s="32">
        <f>E7-D7</f>
        <v>0</v>
      </c>
      <c r="G7" s="63" t="str">
        <f>IF(D7=0,"",F7/D7*100)</f>
        <v/>
      </c>
    </row>
    <row r="8" spans="1:7" ht="15.75" customHeight="1">
      <c r="A8" s="50"/>
      <c r="B8" s="50"/>
      <c r="C8" s="24"/>
      <c r="D8" s="24"/>
      <c r="E8" s="32"/>
      <c r="F8" s="32"/>
      <c r="G8" s="63"/>
    </row>
    <row r="9" spans="1:7" ht="15.75" customHeight="1">
      <c r="A9" s="21"/>
      <c r="B9" s="26"/>
      <c r="C9" s="24"/>
      <c r="D9" s="24"/>
      <c r="E9" s="32"/>
      <c r="F9" s="32"/>
      <c r="G9" s="63"/>
    </row>
    <row r="10" spans="1:7" ht="15.75" customHeight="1">
      <c r="A10" s="21"/>
      <c r="B10" s="26"/>
      <c r="C10" s="24"/>
      <c r="D10" s="24"/>
      <c r="E10" s="32"/>
      <c r="F10" s="32"/>
      <c r="G10" s="63"/>
    </row>
    <row r="11" spans="1:7" ht="15.75" customHeight="1">
      <c r="A11" s="21"/>
      <c r="B11" s="26"/>
      <c r="C11" s="24"/>
      <c r="D11" s="24"/>
      <c r="E11" s="32"/>
      <c r="F11" s="32"/>
      <c r="G11" s="63"/>
    </row>
    <row r="12" spans="1:7" ht="15.75" customHeight="1">
      <c r="A12" s="21"/>
      <c r="B12" s="26"/>
      <c r="C12" s="24"/>
      <c r="D12" s="24"/>
      <c r="E12" s="32"/>
      <c r="F12" s="32"/>
      <c r="G12" s="63"/>
    </row>
    <row r="13" spans="1:7" ht="15.75" customHeight="1">
      <c r="A13" s="21"/>
      <c r="B13" s="26"/>
      <c r="C13" s="24"/>
      <c r="D13" s="24"/>
      <c r="E13" s="32"/>
      <c r="F13" s="32"/>
      <c r="G13" s="63"/>
    </row>
    <row r="14" spans="1:7" ht="15.75" customHeight="1">
      <c r="A14" s="21"/>
      <c r="B14" s="26"/>
      <c r="C14" s="24"/>
      <c r="D14" s="24"/>
      <c r="E14" s="32"/>
      <c r="F14" s="32"/>
      <c r="G14" s="63"/>
    </row>
    <row r="15" spans="1:7" ht="15.75" customHeight="1">
      <c r="A15" s="21"/>
      <c r="B15" s="26"/>
      <c r="C15" s="24"/>
      <c r="D15" s="24"/>
      <c r="E15" s="32"/>
      <c r="F15" s="32"/>
      <c r="G15" s="63"/>
    </row>
    <row r="16" spans="1:7" ht="15.75" customHeight="1">
      <c r="A16" s="21"/>
      <c r="B16" s="26"/>
      <c r="C16" s="24"/>
      <c r="D16" s="24"/>
      <c r="E16" s="32"/>
      <c r="F16" s="32"/>
      <c r="G16" s="63"/>
    </row>
    <row r="17" spans="1:7" ht="15.75" customHeight="1">
      <c r="A17" s="21"/>
      <c r="B17" s="26"/>
      <c r="C17" s="24"/>
      <c r="D17" s="24"/>
      <c r="E17" s="32"/>
      <c r="F17" s="32"/>
      <c r="G17" s="63"/>
    </row>
    <row r="18" spans="1:7" ht="15.75" customHeight="1">
      <c r="A18" s="21"/>
      <c r="B18" s="26"/>
      <c r="C18" s="24"/>
      <c r="D18" s="24"/>
      <c r="E18" s="32"/>
      <c r="F18" s="32"/>
      <c r="G18" s="63"/>
    </row>
    <row r="19" spans="1:7" ht="15.75" customHeight="1">
      <c r="A19" s="21"/>
      <c r="B19" s="26"/>
      <c r="C19" s="24"/>
      <c r="D19" s="24"/>
      <c r="E19" s="32"/>
      <c r="F19" s="32"/>
      <c r="G19" s="63"/>
    </row>
    <row r="20" spans="1:7" ht="15.75" customHeight="1">
      <c r="A20" s="21"/>
      <c r="B20" s="26"/>
      <c r="C20" s="24"/>
      <c r="D20" s="24"/>
      <c r="E20" s="32"/>
      <c r="F20" s="32"/>
      <c r="G20" s="63"/>
    </row>
    <row r="21" spans="1:7" ht="15.75" customHeight="1">
      <c r="A21" s="21"/>
      <c r="B21" s="26"/>
      <c r="C21" s="24"/>
      <c r="D21" s="24"/>
      <c r="E21" s="32"/>
      <c r="F21" s="32"/>
      <c r="G21" s="63"/>
    </row>
    <row r="22" spans="1:7" ht="15.75" customHeight="1">
      <c r="A22" s="21"/>
      <c r="B22" s="26"/>
      <c r="C22" s="24"/>
      <c r="D22" s="24"/>
      <c r="E22" s="32"/>
      <c r="F22" s="32"/>
      <c r="G22" s="63"/>
    </row>
    <row r="23" spans="1:7" ht="15.75" customHeight="1">
      <c r="A23" s="404" t="s">
        <v>260</v>
      </c>
      <c r="B23" s="405"/>
      <c r="C23" s="24">
        <f>SUM(C5:C22)</f>
        <v>0</v>
      </c>
      <c r="D23" s="24">
        <f>SUM(D5:D22)</f>
        <v>0</v>
      </c>
      <c r="E23" s="24">
        <f>SUM(E5:E22)</f>
        <v>0</v>
      </c>
      <c r="F23" s="32">
        <f>E23-D23</f>
        <v>0</v>
      </c>
      <c r="G23" s="63" t="str">
        <f>IF(D23=0,"",F23/D23*100)</f>
        <v/>
      </c>
    </row>
    <row r="24" spans="1:7" ht="15.75" customHeight="1">
      <c r="A24" s="28" t="str">
        <f>'3-1-3其他货币资金'!A28</f>
        <v>被评估单位（或产权持有单位）
填表人：</v>
      </c>
      <c r="E24" s="29" t="str">
        <f>'3-1-3其他货币资金'!G28</f>
        <v>资产评估专业人员：邓晓川、张文斌</v>
      </c>
      <c r="F24" s="29"/>
      <c r="G24" s="29"/>
    </row>
    <row r="25" spans="1:7" ht="15.75" customHeight="1">
      <c r="A25" s="28" t="str">
        <f>'3-1-3其他货币资金'!A29</f>
        <v>填表日期：2024年12月5日</v>
      </c>
    </row>
  </sheetData>
  <sheetProtection password="C665" sheet="1" objects="1" scenarios="1"/>
  <mergeCells count="3">
    <mergeCell ref="A1:G1"/>
    <mergeCell ref="A2:G2"/>
    <mergeCell ref="A23:B23"/>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blackAndWhite="1"/>
  <headerFooter scaleWithDoc="0">
    <oddHeader>&amp;R&amp;"宋体,常规"&amp;10表&amp;"Times New Roman,常规"3-2
&amp;"宋体,常规"共&amp;"Times New Roman,常规"&amp;N&amp;"宋体,常规"页第&amp;"Times New Roman,常规"&amp;P&amp;"宋体,常规"页</oddHeader>
  </headerFooter>
</worksheet>
</file>

<file path=xl/worksheets/sheet13.xml><?xml version="1.0" encoding="utf-8"?>
<worksheet xmlns="http://schemas.openxmlformats.org/spreadsheetml/2006/main" xmlns:r="http://schemas.openxmlformats.org/officeDocument/2006/relationships">
  <sheetPr codeName="Sheet14">
    <pageSetUpPr fitToPage="1"/>
  </sheetPr>
  <dimension ref="A1:M28"/>
  <sheetViews>
    <sheetView workbookViewId="0">
      <pane xSplit="7" ySplit="4" topLeftCell="H14" activePane="bottomRight" state="frozen"/>
      <selection activeCell="G5" sqref="G5"/>
      <selection pane="topRight" activeCell="G5" sqref="G5"/>
      <selection pane="bottomLeft" activeCell="G5" sqref="G5"/>
      <selection pane="bottomRight" activeCell="G5" sqref="G5"/>
    </sheetView>
  </sheetViews>
  <sheetFormatPr defaultColWidth="9" defaultRowHeight="15.75" customHeight="1"/>
  <cols>
    <col min="1" max="1" width="5.8984375" style="13" customWidth="1"/>
    <col min="2" max="2" width="18.5" style="13" customWidth="1"/>
    <col min="3" max="3" width="9" style="13"/>
    <col min="4" max="4" width="12.3984375" style="14" customWidth="1"/>
    <col min="5" max="5" width="7.8984375" style="13" customWidth="1"/>
    <col min="6" max="6" width="8.09765625" style="13" customWidth="1"/>
    <col min="7" max="8" width="12.59765625" style="13" customWidth="1"/>
    <col min="9" max="9" width="14.69921875" style="13" customWidth="1"/>
    <col min="10" max="10" width="13.09765625" style="13" customWidth="1"/>
    <col min="11" max="11" width="8.8984375" style="13" customWidth="1"/>
    <col min="12" max="12" width="8.5" style="13" customWidth="1"/>
    <col min="13" max="16384" width="9" style="13"/>
  </cols>
  <sheetData>
    <row r="1" spans="1:13" s="11" customFormat="1" ht="30" customHeight="1">
      <c r="A1" s="400" t="s">
        <v>261</v>
      </c>
      <c r="B1" s="400"/>
      <c r="C1" s="400"/>
      <c r="D1" s="400"/>
      <c r="E1" s="400"/>
      <c r="F1" s="400"/>
      <c r="G1" s="400"/>
      <c r="H1" s="400"/>
      <c r="I1" s="400"/>
      <c r="J1" s="400"/>
      <c r="K1" s="400"/>
      <c r="L1" s="400"/>
      <c r="M1" s="400"/>
    </row>
    <row r="2" spans="1:13" ht="14.1" customHeight="1">
      <c r="A2" s="387" t="str">
        <f>'3-2交易性金融资产汇总'!A2:G2</f>
        <v>评估基准日：2024年12月5日</v>
      </c>
      <c r="B2" s="387"/>
      <c r="C2" s="387"/>
      <c r="D2" s="387"/>
      <c r="E2" s="387"/>
      <c r="F2" s="387"/>
      <c r="G2" s="387"/>
      <c r="H2" s="387"/>
      <c r="I2" s="387"/>
      <c r="J2" s="387"/>
      <c r="K2" s="387"/>
      <c r="L2" s="387"/>
      <c r="M2" s="387"/>
    </row>
    <row r="3" spans="1:13" ht="15.75" customHeight="1">
      <c r="A3" s="16" t="str">
        <f>'表3-1货币汇总表'!A3</f>
        <v>被评估单位（或产权持有人）：攀枝花市尚亿科技有限责任公司</v>
      </c>
      <c r="L3" s="406" t="s">
        <v>151</v>
      </c>
      <c r="M3" s="406"/>
    </row>
    <row r="4" spans="1:13" s="12" customFormat="1" ht="15.75" customHeight="1">
      <c r="A4" s="18" t="s">
        <v>152</v>
      </c>
      <c r="B4" s="18" t="s">
        <v>262</v>
      </c>
      <c r="C4" s="18" t="s">
        <v>263</v>
      </c>
      <c r="D4" s="19" t="s">
        <v>264</v>
      </c>
      <c r="E4" s="18" t="s">
        <v>265</v>
      </c>
      <c r="F4" s="18" t="s">
        <v>266</v>
      </c>
      <c r="G4" s="18" t="str">
        <f>'3-1-3其他货币资金'!G4</f>
        <v>账面价值</v>
      </c>
      <c r="H4" s="18" t="str">
        <f>'3-1-3其他货币资金'!H4</f>
        <v>申报价值</v>
      </c>
      <c r="I4" s="18" t="s">
        <v>267</v>
      </c>
      <c r="J4" s="18" t="s">
        <v>118</v>
      </c>
      <c r="K4" s="18" t="s">
        <v>119</v>
      </c>
      <c r="L4" s="18" t="s">
        <v>154</v>
      </c>
      <c r="M4" s="18" t="s">
        <v>212</v>
      </c>
    </row>
    <row r="5" spans="1:13" ht="15.75" customHeight="1">
      <c r="A5" s="21"/>
      <c r="B5" s="22"/>
      <c r="C5" s="21"/>
      <c r="D5" s="23"/>
      <c r="E5" s="42"/>
      <c r="F5" s="71" t="str">
        <f>IF(E5=0,"",G5/E5)</f>
        <v/>
      </c>
      <c r="G5" s="32"/>
      <c r="H5" s="25" t="str">
        <f>IF(G5="","",G5)</f>
        <v/>
      </c>
      <c r="I5" s="32"/>
      <c r="J5" s="32" t="str">
        <f>IF(E5="","",ROUND(E5*I5,2))</f>
        <v/>
      </c>
      <c r="K5" s="25" t="str">
        <f>IF(H5="","",J5-H5)</f>
        <v/>
      </c>
      <c r="L5" s="25" t="str">
        <f>IF(H5="","",K5/H5*100)</f>
        <v/>
      </c>
      <c r="M5" s="26"/>
    </row>
    <row r="6" spans="1:13" ht="15.75" customHeight="1">
      <c r="A6" s="21"/>
      <c r="B6" s="22"/>
      <c r="C6" s="21"/>
      <c r="D6" s="23"/>
      <c r="E6" s="42"/>
      <c r="F6" s="71" t="str">
        <f t="shared" ref="F6:F24" si="0">IF(E6=0,"",G6/E6)</f>
        <v/>
      </c>
      <c r="G6" s="32"/>
      <c r="H6" s="25" t="str">
        <f t="shared" ref="H6:H24" si="1">IF(G6="","",G6)</f>
        <v/>
      </c>
      <c r="I6" s="32"/>
      <c r="J6" s="32" t="str">
        <f t="shared" ref="J6:J24" si="2">IF(E6="","",ROUND(E6*I6,2))</f>
        <v/>
      </c>
      <c r="K6" s="25" t="str">
        <f t="shared" ref="K6:K24" si="3">IF(H6="","",J6-H6)</f>
        <v/>
      </c>
      <c r="L6" s="25" t="str">
        <f t="shared" ref="L6:L24" si="4">IF(H6="","",K6/H6*100)</f>
        <v/>
      </c>
      <c r="M6" s="26"/>
    </row>
    <row r="7" spans="1:13" ht="15.75" customHeight="1">
      <c r="A7" s="21"/>
      <c r="B7" s="22"/>
      <c r="C7" s="21"/>
      <c r="D7" s="23"/>
      <c r="E7" s="42"/>
      <c r="F7" s="71" t="str">
        <f t="shared" si="0"/>
        <v/>
      </c>
      <c r="G7" s="32"/>
      <c r="H7" s="25" t="str">
        <f t="shared" si="1"/>
        <v/>
      </c>
      <c r="I7" s="32"/>
      <c r="J7" s="32" t="str">
        <f t="shared" si="2"/>
        <v/>
      </c>
      <c r="K7" s="25" t="str">
        <f t="shared" si="3"/>
        <v/>
      </c>
      <c r="L7" s="25" t="str">
        <f t="shared" si="4"/>
        <v/>
      </c>
      <c r="M7" s="26"/>
    </row>
    <row r="8" spans="1:13" ht="15.75" customHeight="1">
      <c r="A8" s="21"/>
      <c r="B8" s="22"/>
      <c r="C8" s="21"/>
      <c r="D8" s="23"/>
      <c r="E8" s="42"/>
      <c r="F8" s="71" t="str">
        <f t="shared" si="0"/>
        <v/>
      </c>
      <c r="G8" s="32"/>
      <c r="H8" s="25" t="str">
        <f t="shared" si="1"/>
        <v/>
      </c>
      <c r="I8" s="32"/>
      <c r="J8" s="32" t="str">
        <f t="shared" si="2"/>
        <v/>
      </c>
      <c r="K8" s="25" t="str">
        <f t="shared" si="3"/>
        <v/>
      </c>
      <c r="L8" s="25" t="str">
        <f t="shared" si="4"/>
        <v/>
      </c>
      <c r="M8" s="26"/>
    </row>
    <row r="9" spans="1:13" ht="15.75" customHeight="1">
      <c r="A9" s="21"/>
      <c r="B9" s="22"/>
      <c r="C9" s="21"/>
      <c r="D9" s="23"/>
      <c r="E9" s="42"/>
      <c r="F9" s="71" t="str">
        <f t="shared" si="0"/>
        <v/>
      </c>
      <c r="G9" s="32"/>
      <c r="H9" s="25" t="str">
        <f t="shared" si="1"/>
        <v/>
      </c>
      <c r="I9" s="32"/>
      <c r="J9" s="32" t="str">
        <f t="shared" si="2"/>
        <v/>
      </c>
      <c r="K9" s="25" t="str">
        <f t="shared" si="3"/>
        <v/>
      </c>
      <c r="L9" s="25" t="str">
        <f t="shared" si="4"/>
        <v/>
      </c>
      <c r="M9" s="26"/>
    </row>
    <row r="10" spans="1:13" ht="15.75" customHeight="1">
      <c r="A10" s="21"/>
      <c r="B10" s="22"/>
      <c r="C10" s="21"/>
      <c r="D10" s="23"/>
      <c r="E10" s="42"/>
      <c r="F10" s="71" t="str">
        <f t="shared" si="0"/>
        <v/>
      </c>
      <c r="G10" s="32"/>
      <c r="H10" s="25" t="str">
        <f t="shared" si="1"/>
        <v/>
      </c>
      <c r="I10" s="32"/>
      <c r="J10" s="32" t="str">
        <f t="shared" si="2"/>
        <v/>
      </c>
      <c r="K10" s="25" t="str">
        <f t="shared" si="3"/>
        <v/>
      </c>
      <c r="L10" s="25" t="str">
        <f t="shared" si="4"/>
        <v/>
      </c>
      <c r="M10" s="26"/>
    </row>
    <row r="11" spans="1:13" ht="15.75" customHeight="1">
      <c r="A11" s="21"/>
      <c r="B11" s="22"/>
      <c r="C11" s="21"/>
      <c r="D11" s="23"/>
      <c r="E11" s="42"/>
      <c r="F11" s="71" t="str">
        <f t="shared" si="0"/>
        <v/>
      </c>
      <c r="G11" s="32"/>
      <c r="H11" s="25" t="str">
        <f t="shared" si="1"/>
        <v/>
      </c>
      <c r="I11" s="32"/>
      <c r="J11" s="32" t="str">
        <f t="shared" si="2"/>
        <v/>
      </c>
      <c r="K11" s="25" t="str">
        <f t="shared" si="3"/>
        <v/>
      </c>
      <c r="L11" s="25" t="str">
        <f t="shared" si="4"/>
        <v/>
      </c>
      <c r="M11" s="26"/>
    </row>
    <row r="12" spans="1:13" ht="15.75" customHeight="1">
      <c r="A12" s="21"/>
      <c r="B12" s="22"/>
      <c r="C12" s="21"/>
      <c r="D12" s="23"/>
      <c r="E12" s="42"/>
      <c r="F12" s="71" t="str">
        <f t="shared" si="0"/>
        <v/>
      </c>
      <c r="G12" s="32"/>
      <c r="H12" s="25" t="str">
        <f t="shared" si="1"/>
        <v/>
      </c>
      <c r="I12" s="32"/>
      <c r="J12" s="32" t="str">
        <f t="shared" si="2"/>
        <v/>
      </c>
      <c r="K12" s="25" t="str">
        <f t="shared" si="3"/>
        <v/>
      </c>
      <c r="L12" s="25" t="str">
        <f t="shared" si="4"/>
        <v/>
      </c>
      <c r="M12" s="26"/>
    </row>
    <row r="13" spans="1:13" ht="15.75" customHeight="1">
      <c r="A13" s="21"/>
      <c r="B13" s="22"/>
      <c r="C13" s="21"/>
      <c r="D13" s="23"/>
      <c r="E13" s="42"/>
      <c r="F13" s="71" t="str">
        <f t="shared" si="0"/>
        <v/>
      </c>
      <c r="G13" s="32"/>
      <c r="H13" s="25" t="str">
        <f t="shared" si="1"/>
        <v/>
      </c>
      <c r="I13" s="32"/>
      <c r="J13" s="32" t="str">
        <f t="shared" si="2"/>
        <v/>
      </c>
      <c r="K13" s="25" t="str">
        <f t="shared" si="3"/>
        <v/>
      </c>
      <c r="L13" s="25" t="str">
        <f t="shared" si="4"/>
        <v/>
      </c>
      <c r="M13" s="26"/>
    </row>
    <row r="14" spans="1:13" ht="15.75" customHeight="1">
      <c r="A14" s="21"/>
      <c r="B14" s="22"/>
      <c r="C14" s="21"/>
      <c r="D14" s="23"/>
      <c r="E14" s="42"/>
      <c r="F14" s="71" t="str">
        <f t="shared" si="0"/>
        <v/>
      </c>
      <c r="G14" s="32"/>
      <c r="H14" s="25" t="str">
        <f t="shared" si="1"/>
        <v/>
      </c>
      <c r="I14" s="32"/>
      <c r="J14" s="32" t="str">
        <f t="shared" si="2"/>
        <v/>
      </c>
      <c r="K14" s="25" t="str">
        <f t="shared" si="3"/>
        <v/>
      </c>
      <c r="L14" s="25" t="str">
        <f t="shared" si="4"/>
        <v/>
      </c>
      <c r="M14" s="26"/>
    </row>
    <row r="15" spans="1:13" ht="15.75" customHeight="1">
      <c r="A15" s="21"/>
      <c r="B15" s="22"/>
      <c r="C15" s="21"/>
      <c r="D15" s="23"/>
      <c r="E15" s="42"/>
      <c r="F15" s="71" t="str">
        <f t="shared" si="0"/>
        <v/>
      </c>
      <c r="G15" s="32"/>
      <c r="H15" s="25" t="str">
        <f t="shared" si="1"/>
        <v/>
      </c>
      <c r="I15" s="32"/>
      <c r="J15" s="32" t="str">
        <f t="shared" si="2"/>
        <v/>
      </c>
      <c r="K15" s="25" t="str">
        <f t="shared" si="3"/>
        <v/>
      </c>
      <c r="L15" s="25" t="str">
        <f t="shared" si="4"/>
        <v/>
      </c>
      <c r="M15" s="26"/>
    </row>
    <row r="16" spans="1:13" ht="15.75" customHeight="1">
      <c r="A16" s="21"/>
      <c r="B16" s="22"/>
      <c r="C16" s="21"/>
      <c r="D16" s="23"/>
      <c r="E16" s="42"/>
      <c r="F16" s="71" t="str">
        <f t="shared" si="0"/>
        <v/>
      </c>
      <c r="G16" s="32"/>
      <c r="H16" s="25" t="str">
        <f t="shared" si="1"/>
        <v/>
      </c>
      <c r="I16" s="32"/>
      <c r="J16" s="32" t="str">
        <f t="shared" si="2"/>
        <v/>
      </c>
      <c r="K16" s="25" t="str">
        <f t="shared" si="3"/>
        <v/>
      </c>
      <c r="L16" s="25" t="str">
        <f t="shared" si="4"/>
        <v/>
      </c>
      <c r="M16" s="26"/>
    </row>
    <row r="17" spans="1:13" ht="15.75" customHeight="1">
      <c r="A17" s="21"/>
      <c r="B17" s="22"/>
      <c r="C17" s="21"/>
      <c r="D17" s="23"/>
      <c r="E17" s="42"/>
      <c r="F17" s="71" t="str">
        <f t="shared" si="0"/>
        <v/>
      </c>
      <c r="G17" s="32"/>
      <c r="H17" s="25" t="str">
        <f t="shared" si="1"/>
        <v/>
      </c>
      <c r="I17" s="32"/>
      <c r="J17" s="32" t="str">
        <f t="shared" si="2"/>
        <v/>
      </c>
      <c r="K17" s="25" t="str">
        <f t="shared" si="3"/>
        <v/>
      </c>
      <c r="L17" s="25" t="str">
        <f t="shared" si="4"/>
        <v/>
      </c>
      <c r="M17" s="26"/>
    </row>
    <row r="18" spans="1:13" ht="15.75" customHeight="1">
      <c r="A18" s="21"/>
      <c r="B18" s="22"/>
      <c r="C18" s="21"/>
      <c r="D18" s="23"/>
      <c r="E18" s="42"/>
      <c r="F18" s="71" t="str">
        <f t="shared" si="0"/>
        <v/>
      </c>
      <c r="G18" s="32"/>
      <c r="H18" s="25" t="str">
        <f t="shared" si="1"/>
        <v/>
      </c>
      <c r="I18" s="32"/>
      <c r="J18" s="32" t="str">
        <f t="shared" si="2"/>
        <v/>
      </c>
      <c r="K18" s="25" t="str">
        <f t="shared" si="3"/>
        <v/>
      </c>
      <c r="L18" s="25" t="str">
        <f t="shared" si="4"/>
        <v/>
      </c>
      <c r="M18" s="26"/>
    </row>
    <row r="19" spans="1:13" ht="15.75" customHeight="1">
      <c r="A19" s="21"/>
      <c r="B19" s="22"/>
      <c r="C19" s="21"/>
      <c r="D19" s="23"/>
      <c r="E19" s="42"/>
      <c r="F19" s="71" t="str">
        <f t="shared" si="0"/>
        <v/>
      </c>
      <c r="G19" s="32"/>
      <c r="H19" s="25" t="str">
        <f t="shared" si="1"/>
        <v/>
      </c>
      <c r="I19" s="32"/>
      <c r="J19" s="32" t="str">
        <f t="shared" si="2"/>
        <v/>
      </c>
      <c r="K19" s="25" t="str">
        <f t="shared" si="3"/>
        <v/>
      </c>
      <c r="L19" s="25" t="str">
        <f t="shared" si="4"/>
        <v/>
      </c>
      <c r="M19" s="26"/>
    </row>
    <row r="20" spans="1:13" ht="15.75" customHeight="1">
      <c r="A20" s="21"/>
      <c r="B20" s="22"/>
      <c r="C20" s="21"/>
      <c r="D20" s="23"/>
      <c r="E20" s="42"/>
      <c r="F20" s="71" t="str">
        <f t="shared" si="0"/>
        <v/>
      </c>
      <c r="G20" s="32"/>
      <c r="H20" s="25" t="str">
        <f t="shared" si="1"/>
        <v/>
      </c>
      <c r="I20" s="32"/>
      <c r="J20" s="32" t="str">
        <f t="shared" si="2"/>
        <v/>
      </c>
      <c r="K20" s="25" t="str">
        <f t="shared" si="3"/>
        <v/>
      </c>
      <c r="L20" s="25" t="str">
        <f t="shared" si="4"/>
        <v/>
      </c>
      <c r="M20" s="26"/>
    </row>
    <row r="21" spans="1:13" ht="15.75" customHeight="1">
      <c r="A21" s="21"/>
      <c r="B21" s="22"/>
      <c r="C21" s="21"/>
      <c r="D21" s="23"/>
      <c r="E21" s="42"/>
      <c r="F21" s="71" t="str">
        <f t="shared" si="0"/>
        <v/>
      </c>
      <c r="G21" s="32"/>
      <c r="H21" s="25" t="str">
        <f t="shared" si="1"/>
        <v/>
      </c>
      <c r="I21" s="32"/>
      <c r="J21" s="32" t="str">
        <f t="shared" si="2"/>
        <v/>
      </c>
      <c r="K21" s="25" t="str">
        <f t="shared" si="3"/>
        <v/>
      </c>
      <c r="L21" s="25" t="str">
        <f t="shared" si="4"/>
        <v/>
      </c>
      <c r="M21" s="26"/>
    </row>
    <row r="22" spans="1:13" ht="15.75" customHeight="1">
      <c r="A22" s="21"/>
      <c r="B22" s="22"/>
      <c r="C22" s="21"/>
      <c r="D22" s="23"/>
      <c r="E22" s="42"/>
      <c r="F22" s="71" t="str">
        <f t="shared" si="0"/>
        <v/>
      </c>
      <c r="G22" s="32"/>
      <c r="H22" s="25" t="str">
        <f t="shared" si="1"/>
        <v/>
      </c>
      <c r="I22" s="32"/>
      <c r="J22" s="32" t="str">
        <f t="shared" si="2"/>
        <v/>
      </c>
      <c r="K22" s="25" t="str">
        <f t="shared" si="3"/>
        <v/>
      </c>
      <c r="L22" s="25" t="str">
        <f t="shared" si="4"/>
        <v/>
      </c>
      <c r="M22" s="26"/>
    </row>
    <row r="23" spans="1:13" ht="15.75" customHeight="1">
      <c r="A23" s="21"/>
      <c r="B23" s="22"/>
      <c r="C23" s="21"/>
      <c r="D23" s="23"/>
      <c r="E23" s="42"/>
      <c r="F23" s="71" t="str">
        <f t="shared" si="0"/>
        <v/>
      </c>
      <c r="G23" s="32"/>
      <c r="H23" s="25" t="str">
        <f t="shared" si="1"/>
        <v/>
      </c>
      <c r="I23" s="32"/>
      <c r="J23" s="32" t="str">
        <f t="shared" si="2"/>
        <v/>
      </c>
      <c r="K23" s="25" t="str">
        <f t="shared" si="3"/>
        <v/>
      </c>
      <c r="L23" s="25" t="str">
        <f t="shared" si="4"/>
        <v/>
      </c>
      <c r="M23" s="26"/>
    </row>
    <row r="24" spans="1:13" ht="15.75" customHeight="1">
      <c r="A24" s="21"/>
      <c r="B24" s="22"/>
      <c r="C24" s="21"/>
      <c r="D24" s="23"/>
      <c r="E24" s="42"/>
      <c r="F24" s="71" t="str">
        <f t="shared" si="0"/>
        <v/>
      </c>
      <c r="G24" s="32"/>
      <c r="H24" s="25" t="str">
        <f t="shared" si="1"/>
        <v/>
      </c>
      <c r="I24" s="32"/>
      <c r="J24" s="32" t="str">
        <f t="shared" si="2"/>
        <v/>
      </c>
      <c r="K24" s="25" t="str">
        <f t="shared" si="3"/>
        <v/>
      </c>
      <c r="L24" s="25" t="str">
        <f t="shared" si="4"/>
        <v/>
      </c>
      <c r="M24" s="26"/>
    </row>
    <row r="25" spans="1:13" ht="15.75" customHeight="1">
      <c r="A25" s="21"/>
      <c r="B25" s="22"/>
      <c r="C25" s="21"/>
      <c r="D25" s="23"/>
      <c r="E25" s="42"/>
      <c r="F25" s="21"/>
      <c r="G25" s="32"/>
      <c r="H25" s="32"/>
      <c r="I25" s="32"/>
      <c r="J25" s="32"/>
      <c r="K25" s="32"/>
      <c r="L25" s="25"/>
      <c r="M25" s="26"/>
    </row>
    <row r="26" spans="1:13" ht="15.75" customHeight="1">
      <c r="A26" s="393" t="s">
        <v>268</v>
      </c>
      <c r="B26" s="394"/>
      <c r="C26" s="26"/>
      <c r="D26" s="23"/>
      <c r="E26" s="26"/>
      <c r="F26" s="26"/>
      <c r="G26" s="32">
        <f>SUM(G5:G25)</f>
        <v>0</v>
      </c>
      <c r="H26" s="32">
        <f>SUM(H5:H25)</f>
        <v>0</v>
      </c>
      <c r="I26" s="32"/>
      <c r="J26" s="32">
        <f>SUM(J5:J25)</f>
        <v>0</v>
      </c>
      <c r="K26" s="32">
        <f>SUM(K5:K25)</f>
        <v>0</v>
      </c>
      <c r="L26" s="25" t="str">
        <f>IF(H26=0,"",K26/H26*100)</f>
        <v/>
      </c>
      <c r="M26" s="26"/>
    </row>
    <row r="27" spans="1:13" ht="15.75" customHeight="1">
      <c r="A27" s="28" t="str">
        <f>'3-2交易性金融资产汇总'!A24</f>
        <v>被评估单位（或产权持有单位）
填表人：</v>
      </c>
      <c r="B27" s="28"/>
      <c r="C27" s="28"/>
      <c r="I27" s="29" t="str">
        <f>'3-2交易性金融资产汇总'!E24</f>
        <v>资产评估专业人员：邓晓川、张文斌</v>
      </c>
      <c r="J27" s="29"/>
      <c r="K27" s="29"/>
      <c r="L27" s="29"/>
      <c r="M27" s="29"/>
    </row>
    <row r="28" spans="1:13" ht="15.75" customHeight="1">
      <c r="A28" s="28" t="str">
        <f>'3-2交易性金融资产汇总'!A25</f>
        <v>填表日期：2024年12月5日</v>
      </c>
      <c r="B28" s="28"/>
      <c r="C28" s="28"/>
    </row>
  </sheetData>
  <mergeCells count="4">
    <mergeCell ref="A1:M1"/>
    <mergeCell ref="A2:M2"/>
    <mergeCell ref="L3:M3"/>
    <mergeCell ref="A26:B26"/>
  </mergeCells>
  <phoneticPr fontId="19" type="noConversion"/>
  <printOptions horizontalCentered="1"/>
  <pageMargins left="0.39370078740157499" right="0.39370078740157499" top="1.02362204724409" bottom="0.86614173228346403" header="1.27" footer="0.511811023622047"/>
  <pageSetup paperSize="9" fitToHeight="0" orientation="landscape"/>
  <headerFooter scaleWithDoc="0">
    <oddHeader>&amp;R&amp;"宋体,常规"&amp;10表&amp;"Times New Roman,常规"3-2-1
&amp;"宋体,常规"共&amp;"Times New Roman,常规"&amp;N&amp;"宋体,常规"页第&amp;"Times New Roman,常规"&amp;P&amp;"宋体,常规"页</oddHeader>
  </headerFooter>
</worksheet>
</file>

<file path=xl/worksheets/sheet14.xml><?xml version="1.0" encoding="utf-8"?>
<worksheet xmlns="http://schemas.openxmlformats.org/spreadsheetml/2006/main" xmlns:r="http://schemas.openxmlformats.org/officeDocument/2006/relationships">
  <sheetPr codeName="Sheet15">
    <pageSetUpPr fitToPage="1"/>
  </sheetPr>
  <dimension ref="A1:M28"/>
  <sheetViews>
    <sheetView workbookViewId="0">
      <pane xSplit="7" ySplit="4" topLeftCell="H23" activePane="bottomRight" state="frozen"/>
      <selection activeCell="G5" sqref="G5"/>
      <selection pane="topRight" activeCell="G5" sqref="G5"/>
      <selection pane="bottomLeft" activeCell="G5" sqref="G5"/>
      <selection pane="bottomRight" activeCell="G5" sqref="G5"/>
    </sheetView>
  </sheetViews>
  <sheetFormatPr defaultColWidth="9" defaultRowHeight="15.75" customHeight="1"/>
  <cols>
    <col min="1" max="1" width="5.5" style="13" customWidth="1"/>
    <col min="2" max="2" width="25.69921875" style="13" customWidth="1"/>
    <col min="3" max="3" width="9" style="13"/>
    <col min="4" max="5" width="11" style="14" customWidth="1"/>
    <col min="6" max="6" width="9" style="13"/>
    <col min="7" max="7" width="7.3984375" style="13" customWidth="1"/>
    <col min="8" max="9" width="13" style="13" customWidth="1"/>
    <col min="10" max="10" width="10.8984375" style="13" customWidth="1"/>
    <col min="11" max="11" width="7.8984375" style="13" customWidth="1"/>
    <col min="12" max="12" width="10.5" style="13" customWidth="1"/>
    <col min="13" max="13" width="7.69921875" style="13" customWidth="1"/>
    <col min="14" max="16384" width="9" style="13"/>
  </cols>
  <sheetData>
    <row r="1" spans="1:13" s="11" customFormat="1" ht="30" customHeight="1">
      <c r="A1" s="400" t="s">
        <v>269</v>
      </c>
      <c r="B1" s="403"/>
      <c r="C1" s="403"/>
      <c r="D1" s="403"/>
      <c r="E1" s="403"/>
      <c r="F1" s="403"/>
      <c r="G1" s="403"/>
      <c r="H1" s="403"/>
      <c r="I1" s="403"/>
      <c r="J1" s="403"/>
      <c r="K1" s="403"/>
      <c r="L1" s="403"/>
    </row>
    <row r="2" spans="1:13" ht="14.1" customHeight="1">
      <c r="A2" s="387" t="str">
        <f>'3-2-1交易性-股票'!A2:M2</f>
        <v>评估基准日：2024年12月5日</v>
      </c>
      <c r="B2" s="387"/>
      <c r="C2" s="387"/>
      <c r="D2" s="387"/>
      <c r="E2" s="387"/>
      <c r="F2" s="387"/>
      <c r="G2" s="387"/>
      <c r="H2" s="387"/>
      <c r="I2" s="387"/>
      <c r="J2" s="387"/>
      <c r="K2" s="387"/>
      <c r="L2" s="387"/>
    </row>
    <row r="3" spans="1:13" ht="15.75" customHeight="1">
      <c r="A3" s="16" t="str">
        <f>'表3-1货币汇总表'!A3</f>
        <v>被评估单位（或产权持有人）：攀枝花市尚亿科技有限责任公司</v>
      </c>
      <c r="L3" s="406" t="s">
        <v>151</v>
      </c>
      <c r="M3" s="406"/>
    </row>
    <row r="4" spans="1:13" s="12" customFormat="1" ht="15.75" customHeight="1">
      <c r="A4" s="18" t="s">
        <v>152</v>
      </c>
      <c r="B4" s="18" t="s">
        <v>262</v>
      </c>
      <c r="C4" s="18" t="s">
        <v>270</v>
      </c>
      <c r="D4" s="19" t="s">
        <v>271</v>
      </c>
      <c r="E4" s="19" t="s">
        <v>264</v>
      </c>
      <c r="F4" s="18" t="s">
        <v>272</v>
      </c>
      <c r="G4" s="18" t="s">
        <v>273</v>
      </c>
      <c r="H4" s="18" t="str">
        <f>'3-2交易性金融资产汇总'!C4</f>
        <v>账面价值</v>
      </c>
      <c r="I4" s="18" t="str">
        <f>'3-2交易性金融资产汇总'!D4</f>
        <v>申报价值</v>
      </c>
      <c r="J4" s="18" t="s">
        <v>118</v>
      </c>
      <c r="K4" s="18" t="s">
        <v>119</v>
      </c>
      <c r="L4" s="18" t="s">
        <v>154</v>
      </c>
      <c r="M4" s="18" t="s">
        <v>212</v>
      </c>
    </row>
    <row r="5" spans="1:13" ht="15.75" customHeight="1">
      <c r="A5" s="21"/>
      <c r="B5" s="22"/>
      <c r="C5" s="21"/>
      <c r="D5" s="23"/>
      <c r="E5" s="23"/>
      <c r="F5" s="21"/>
      <c r="G5" s="21"/>
      <c r="H5" s="32"/>
      <c r="I5" s="25" t="str">
        <f>IF(H5="","",H5)</f>
        <v/>
      </c>
      <c r="J5" s="25"/>
      <c r="K5" s="25" t="str">
        <f>IF(I5="","",J5-I5)</f>
        <v/>
      </c>
      <c r="L5" s="25" t="str">
        <f>IF(I5="","",K5/I5*100)</f>
        <v/>
      </c>
      <c r="M5" s="26"/>
    </row>
    <row r="6" spans="1:13" ht="15.75" customHeight="1">
      <c r="A6" s="21"/>
      <c r="B6" s="22"/>
      <c r="C6" s="21"/>
      <c r="D6" s="23"/>
      <c r="E6" s="23"/>
      <c r="F6" s="21"/>
      <c r="G6" s="21"/>
      <c r="H6" s="32"/>
      <c r="I6" s="25" t="str">
        <f t="shared" ref="I6:I24" si="0">IF(H6="","",H6)</f>
        <v/>
      </c>
      <c r="J6" s="25"/>
      <c r="K6" s="25" t="str">
        <f t="shared" ref="K6:K24" si="1">IF(I6="","",J6-I6)</f>
        <v/>
      </c>
      <c r="L6" s="25" t="str">
        <f t="shared" ref="L6:L25" si="2">IF(I6="","",K6/I6*100)</f>
        <v/>
      </c>
      <c r="M6" s="26"/>
    </row>
    <row r="7" spans="1:13" ht="15.75" customHeight="1">
      <c r="A7" s="21"/>
      <c r="B7" s="22"/>
      <c r="C7" s="21"/>
      <c r="D7" s="23"/>
      <c r="E7" s="23"/>
      <c r="F7" s="21"/>
      <c r="G7" s="21"/>
      <c r="H7" s="32"/>
      <c r="I7" s="25" t="str">
        <f t="shared" si="0"/>
        <v/>
      </c>
      <c r="J7" s="25"/>
      <c r="K7" s="25" t="str">
        <f t="shared" si="1"/>
        <v/>
      </c>
      <c r="L7" s="25" t="str">
        <f t="shared" si="2"/>
        <v/>
      </c>
      <c r="M7" s="26"/>
    </row>
    <row r="8" spans="1:13" ht="15.75" customHeight="1">
      <c r="A8" s="21"/>
      <c r="B8" s="22"/>
      <c r="C8" s="21"/>
      <c r="D8" s="23"/>
      <c r="E8" s="23"/>
      <c r="F8" s="21"/>
      <c r="G8" s="21"/>
      <c r="H8" s="32"/>
      <c r="I8" s="25" t="str">
        <f t="shared" si="0"/>
        <v/>
      </c>
      <c r="J8" s="25"/>
      <c r="K8" s="25" t="str">
        <f t="shared" si="1"/>
        <v/>
      </c>
      <c r="L8" s="25" t="str">
        <f t="shared" si="2"/>
        <v/>
      </c>
      <c r="M8" s="26"/>
    </row>
    <row r="9" spans="1:13" ht="15.75" customHeight="1">
      <c r="A9" s="21"/>
      <c r="B9" s="22"/>
      <c r="C9" s="21"/>
      <c r="D9" s="23"/>
      <c r="E9" s="23"/>
      <c r="F9" s="21"/>
      <c r="G9" s="21"/>
      <c r="H9" s="32"/>
      <c r="I9" s="25" t="str">
        <f t="shared" si="0"/>
        <v/>
      </c>
      <c r="J9" s="25"/>
      <c r="K9" s="25" t="str">
        <f t="shared" si="1"/>
        <v/>
      </c>
      <c r="L9" s="25" t="str">
        <f t="shared" si="2"/>
        <v/>
      </c>
      <c r="M9" s="26"/>
    </row>
    <row r="10" spans="1:13" ht="15.75" customHeight="1">
      <c r="A10" s="21"/>
      <c r="B10" s="22"/>
      <c r="C10" s="21"/>
      <c r="D10" s="23"/>
      <c r="E10" s="23"/>
      <c r="F10" s="21"/>
      <c r="G10" s="21"/>
      <c r="H10" s="32"/>
      <c r="I10" s="25" t="str">
        <f t="shared" si="0"/>
        <v/>
      </c>
      <c r="J10" s="25"/>
      <c r="K10" s="25" t="str">
        <f t="shared" si="1"/>
        <v/>
      </c>
      <c r="L10" s="25" t="str">
        <f t="shared" si="2"/>
        <v/>
      </c>
      <c r="M10" s="26"/>
    </row>
    <row r="11" spans="1:13" ht="15.75" customHeight="1">
      <c r="A11" s="21"/>
      <c r="B11" s="22"/>
      <c r="C11" s="21"/>
      <c r="D11" s="23"/>
      <c r="E11" s="23"/>
      <c r="F11" s="21"/>
      <c r="G11" s="21"/>
      <c r="H11" s="32"/>
      <c r="I11" s="25" t="str">
        <f t="shared" si="0"/>
        <v/>
      </c>
      <c r="J11" s="25"/>
      <c r="K11" s="25" t="str">
        <f t="shared" si="1"/>
        <v/>
      </c>
      <c r="L11" s="25" t="str">
        <f t="shared" si="2"/>
        <v/>
      </c>
      <c r="M11" s="26"/>
    </row>
    <row r="12" spans="1:13" ht="15.75" customHeight="1">
      <c r="A12" s="21"/>
      <c r="B12" s="22"/>
      <c r="C12" s="21"/>
      <c r="D12" s="23"/>
      <c r="E12" s="23"/>
      <c r="F12" s="21"/>
      <c r="G12" s="21"/>
      <c r="H12" s="32"/>
      <c r="I12" s="25" t="str">
        <f t="shared" si="0"/>
        <v/>
      </c>
      <c r="J12" s="25"/>
      <c r="K12" s="25" t="str">
        <f t="shared" si="1"/>
        <v/>
      </c>
      <c r="L12" s="25" t="str">
        <f t="shared" si="2"/>
        <v/>
      </c>
      <c r="M12" s="26"/>
    </row>
    <row r="13" spans="1:13" ht="15.75" customHeight="1">
      <c r="A13" s="21"/>
      <c r="B13" s="22"/>
      <c r="C13" s="21"/>
      <c r="D13" s="23"/>
      <c r="E13" s="23"/>
      <c r="F13" s="21"/>
      <c r="G13" s="21"/>
      <c r="H13" s="32"/>
      <c r="I13" s="25" t="str">
        <f t="shared" si="0"/>
        <v/>
      </c>
      <c r="J13" s="25"/>
      <c r="K13" s="25" t="str">
        <f t="shared" si="1"/>
        <v/>
      </c>
      <c r="L13" s="25" t="str">
        <f t="shared" si="2"/>
        <v/>
      </c>
      <c r="M13" s="26"/>
    </row>
    <row r="14" spans="1:13" ht="15.75" customHeight="1">
      <c r="A14" s="21"/>
      <c r="B14" s="22"/>
      <c r="C14" s="21"/>
      <c r="D14" s="23"/>
      <c r="E14" s="23"/>
      <c r="F14" s="21"/>
      <c r="G14" s="21"/>
      <c r="H14" s="32"/>
      <c r="I14" s="25" t="str">
        <f t="shared" si="0"/>
        <v/>
      </c>
      <c r="J14" s="25"/>
      <c r="K14" s="25" t="str">
        <f t="shared" si="1"/>
        <v/>
      </c>
      <c r="L14" s="25" t="str">
        <f t="shared" si="2"/>
        <v/>
      </c>
      <c r="M14" s="26"/>
    </row>
    <row r="15" spans="1:13" ht="15.75" customHeight="1">
      <c r="A15" s="21"/>
      <c r="B15" s="22"/>
      <c r="C15" s="21"/>
      <c r="D15" s="23"/>
      <c r="E15" s="23"/>
      <c r="F15" s="21"/>
      <c r="G15" s="21"/>
      <c r="H15" s="32"/>
      <c r="I15" s="25" t="str">
        <f t="shared" si="0"/>
        <v/>
      </c>
      <c r="J15" s="25"/>
      <c r="K15" s="25" t="str">
        <f t="shared" si="1"/>
        <v/>
      </c>
      <c r="L15" s="25" t="str">
        <f t="shared" si="2"/>
        <v/>
      </c>
      <c r="M15" s="26"/>
    </row>
    <row r="16" spans="1:13" ht="15.75" customHeight="1">
      <c r="A16" s="21"/>
      <c r="B16" s="22"/>
      <c r="C16" s="21"/>
      <c r="D16" s="23"/>
      <c r="E16" s="23"/>
      <c r="F16" s="21"/>
      <c r="G16" s="21"/>
      <c r="H16" s="32"/>
      <c r="I16" s="25" t="str">
        <f t="shared" si="0"/>
        <v/>
      </c>
      <c r="J16" s="25"/>
      <c r="K16" s="25" t="str">
        <f t="shared" si="1"/>
        <v/>
      </c>
      <c r="L16" s="25" t="str">
        <f t="shared" si="2"/>
        <v/>
      </c>
      <c r="M16" s="26"/>
    </row>
    <row r="17" spans="1:13" ht="15.75" customHeight="1">
      <c r="A17" s="21"/>
      <c r="B17" s="22"/>
      <c r="C17" s="21"/>
      <c r="D17" s="23"/>
      <c r="E17" s="23"/>
      <c r="F17" s="21"/>
      <c r="G17" s="21"/>
      <c r="H17" s="32"/>
      <c r="I17" s="25" t="str">
        <f t="shared" si="0"/>
        <v/>
      </c>
      <c r="J17" s="25"/>
      <c r="K17" s="25" t="str">
        <f t="shared" si="1"/>
        <v/>
      </c>
      <c r="L17" s="25" t="str">
        <f t="shared" si="2"/>
        <v/>
      </c>
      <c r="M17" s="26"/>
    </row>
    <row r="18" spans="1:13" ht="15.75" customHeight="1">
      <c r="A18" s="21"/>
      <c r="B18" s="22"/>
      <c r="C18" s="21"/>
      <c r="D18" s="23"/>
      <c r="E18" s="23"/>
      <c r="F18" s="21"/>
      <c r="G18" s="21"/>
      <c r="H18" s="32"/>
      <c r="I18" s="25" t="str">
        <f t="shared" si="0"/>
        <v/>
      </c>
      <c r="J18" s="25"/>
      <c r="K18" s="25" t="str">
        <f t="shared" si="1"/>
        <v/>
      </c>
      <c r="L18" s="25" t="str">
        <f t="shared" si="2"/>
        <v/>
      </c>
      <c r="M18" s="26"/>
    </row>
    <row r="19" spans="1:13" ht="15.75" customHeight="1">
      <c r="A19" s="21"/>
      <c r="B19" s="22"/>
      <c r="C19" s="21"/>
      <c r="D19" s="23"/>
      <c r="E19" s="23"/>
      <c r="F19" s="21"/>
      <c r="G19" s="21"/>
      <c r="H19" s="32"/>
      <c r="I19" s="25" t="str">
        <f t="shared" si="0"/>
        <v/>
      </c>
      <c r="J19" s="25"/>
      <c r="K19" s="25" t="str">
        <f t="shared" si="1"/>
        <v/>
      </c>
      <c r="L19" s="25" t="str">
        <f t="shared" si="2"/>
        <v/>
      </c>
      <c r="M19" s="26"/>
    </row>
    <row r="20" spans="1:13" ht="15.75" customHeight="1">
      <c r="A20" s="21"/>
      <c r="B20" s="22"/>
      <c r="C20" s="21"/>
      <c r="D20" s="23"/>
      <c r="E20" s="23"/>
      <c r="F20" s="21"/>
      <c r="G20" s="21"/>
      <c r="H20" s="32"/>
      <c r="I20" s="25" t="str">
        <f t="shared" si="0"/>
        <v/>
      </c>
      <c r="J20" s="25"/>
      <c r="K20" s="25" t="str">
        <f t="shared" si="1"/>
        <v/>
      </c>
      <c r="L20" s="25" t="str">
        <f t="shared" si="2"/>
        <v/>
      </c>
      <c r="M20" s="26"/>
    </row>
    <row r="21" spans="1:13" ht="15.75" customHeight="1">
      <c r="A21" s="21"/>
      <c r="B21" s="22"/>
      <c r="C21" s="21"/>
      <c r="D21" s="23"/>
      <c r="E21" s="23"/>
      <c r="F21" s="21"/>
      <c r="G21" s="21"/>
      <c r="H21" s="32"/>
      <c r="I21" s="25" t="str">
        <f t="shared" si="0"/>
        <v/>
      </c>
      <c r="J21" s="25"/>
      <c r="K21" s="25" t="str">
        <f t="shared" si="1"/>
        <v/>
      </c>
      <c r="L21" s="25" t="str">
        <f t="shared" si="2"/>
        <v/>
      </c>
      <c r="M21" s="26"/>
    </row>
    <row r="22" spans="1:13" ht="15.75" customHeight="1">
      <c r="A22" s="21"/>
      <c r="B22" s="22"/>
      <c r="C22" s="21"/>
      <c r="D22" s="23"/>
      <c r="E22" s="23"/>
      <c r="F22" s="21"/>
      <c r="G22" s="21"/>
      <c r="H22" s="32"/>
      <c r="I22" s="25" t="str">
        <f t="shared" si="0"/>
        <v/>
      </c>
      <c r="J22" s="25"/>
      <c r="K22" s="25" t="str">
        <f t="shared" si="1"/>
        <v/>
      </c>
      <c r="L22" s="25" t="str">
        <f t="shared" si="2"/>
        <v/>
      </c>
      <c r="M22" s="26"/>
    </row>
    <row r="23" spans="1:13" ht="15.75" customHeight="1">
      <c r="A23" s="21"/>
      <c r="B23" s="22"/>
      <c r="C23" s="21"/>
      <c r="D23" s="23"/>
      <c r="E23" s="23"/>
      <c r="F23" s="21"/>
      <c r="G23" s="21"/>
      <c r="H23" s="32"/>
      <c r="I23" s="25" t="str">
        <f t="shared" si="0"/>
        <v/>
      </c>
      <c r="J23" s="25"/>
      <c r="K23" s="25" t="str">
        <f t="shared" si="1"/>
        <v/>
      </c>
      <c r="L23" s="25" t="str">
        <f t="shared" si="2"/>
        <v/>
      </c>
      <c r="M23" s="26"/>
    </row>
    <row r="24" spans="1:13" ht="15.75" customHeight="1">
      <c r="A24" s="21"/>
      <c r="B24" s="22"/>
      <c r="C24" s="21"/>
      <c r="D24" s="23"/>
      <c r="E24" s="23"/>
      <c r="F24" s="21"/>
      <c r="G24" s="21"/>
      <c r="H24" s="32"/>
      <c r="I24" s="25" t="str">
        <f t="shared" si="0"/>
        <v/>
      </c>
      <c r="J24" s="25"/>
      <c r="K24" s="25" t="str">
        <f t="shared" si="1"/>
        <v/>
      </c>
      <c r="L24" s="25" t="str">
        <f t="shared" si="2"/>
        <v/>
      </c>
      <c r="M24" s="26"/>
    </row>
    <row r="25" spans="1:13" ht="15.75" customHeight="1">
      <c r="A25" s="21"/>
      <c r="B25" s="22"/>
      <c r="C25" s="21"/>
      <c r="D25" s="23"/>
      <c r="E25" s="23"/>
      <c r="F25" s="21"/>
      <c r="G25" s="21"/>
      <c r="H25" s="32"/>
      <c r="I25" s="32"/>
      <c r="J25" s="32"/>
      <c r="K25" s="32"/>
      <c r="L25" s="25" t="str">
        <f t="shared" si="2"/>
        <v/>
      </c>
      <c r="M25" s="26"/>
    </row>
    <row r="26" spans="1:13" ht="15.75" customHeight="1">
      <c r="A26" s="393" t="s">
        <v>268</v>
      </c>
      <c r="B26" s="394"/>
      <c r="C26" s="26"/>
      <c r="D26" s="23"/>
      <c r="E26" s="23"/>
      <c r="F26" s="26"/>
      <c r="G26" s="26"/>
      <c r="H26" s="32">
        <f>SUM(H5:H25)</f>
        <v>0</v>
      </c>
      <c r="I26" s="32">
        <f>SUM(I5:I25)</f>
        <v>0</v>
      </c>
      <c r="J26" s="32">
        <f>SUM(J5:J25)</f>
        <v>0</v>
      </c>
      <c r="K26" s="32">
        <f>SUM(K5:K25)</f>
        <v>0</v>
      </c>
      <c r="L26" s="25" t="str">
        <f>IF(I26=0,"",K26/I26*100)</f>
        <v/>
      </c>
      <c r="M26" s="26"/>
    </row>
    <row r="27" spans="1:13" ht="15.75" customHeight="1">
      <c r="A27" s="28" t="str">
        <f>'3-2-1交易性-股票'!A27</f>
        <v>被评估单位（或产权持有单位）
填表人：</v>
      </c>
      <c r="B27" s="28"/>
      <c r="C27" s="28"/>
      <c r="H27" s="29" t="str">
        <f>'3-2-1交易性-股票'!I27</f>
        <v>资产评估专业人员：邓晓川、张文斌</v>
      </c>
      <c r="I27" s="29"/>
      <c r="J27" s="29"/>
      <c r="K27" s="29"/>
      <c r="L27" s="29"/>
      <c r="M27" s="29"/>
    </row>
    <row r="28" spans="1:13" ht="15.75" customHeight="1">
      <c r="A28" s="28" t="str">
        <f>'3-2-1交易性-股票'!A28</f>
        <v>填表日期：2024年12月5日</v>
      </c>
      <c r="B28" s="28"/>
      <c r="C28" s="28"/>
    </row>
  </sheetData>
  <mergeCells count="4">
    <mergeCell ref="A1:L1"/>
    <mergeCell ref="A2:L2"/>
    <mergeCell ref="L3:M3"/>
    <mergeCell ref="A26:B26"/>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Roman,常规"3-2-2
&amp;"宋体,常规"共&amp;"Times New Roman,常规"&amp;N&amp;"宋体,常规"页第&amp;"Times New Roman,常规"&amp;P&amp;"宋体,常规"页</oddHeader>
  </headerFooter>
  <legacyDrawing r:id="rId1"/>
</worksheet>
</file>

<file path=xl/worksheets/sheet15.xml><?xml version="1.0" encoding="utf-8"?>
<worksheet xmlns="http://schemas.openxmlformats.org/spreadsheetml/2006/main" xmlns:r="http://schemas.openxmlformats.org/officeDocument/2006/relationships">
  <sheetPr>
    <pageSetUpPr fitToPage="1"/>
  </sheetPr>
  <dimension ref="A1:M28"/>
  <sheetViews>
    <sheetView workbookViewId="0">
      <pane xSplit="6" ySplit="4" topLeftCell="G17" activePane="bottomRight" state="frozen"/>
      <selection activeCell="G5" sqref="G5"/>
      <selection pane="topRight" activeCell="G5" sqref="G5"/>
      <selection pane="bottomLeft" activeCell="G5" sqref="G5"/>
      <selection pane="bottomRight" activeCell="G5" sqref="G5"/>
    </sheetView>
  </sheetViews>
  <sheetFormatPr defaultColWidth="9" defaultRowHeight="15.75" customHeight="1"/>
  <cols>
    <col min="1" max="1" width="4.3984375" style="13" customWidth="1"/>
    <col min="2" max="2" width="21" style="13" customWidth="1"/>
    <col min="3" max="3" width="10.8984375" style="13" customWidth="1"/>
    <col min="4" max="4" width="7.19921875" style="13" customWidth="1"/>
    <col min="5" max="5" width="11.19921875" style="14" customWidth="1"/>
    <col min="6" max="6" width="9.3984375" style="13" customWidth="1"/>
    <col min="7" max="8" width="11.69921875" style="13" customWidth="1"/>
    <col min="9" max="9" width="12.8984375" style="13" customWidth="1"/>
    <col min="10" max="10" width="12.09765625" style="13" customWidth="1"/>
    <col min="11" max="11" width="8.69921875" style="13" customWidth="1"/>
    <col min="12" max="12" width="8.09765625" style="13" customWidth="1"/>
    <col min="13" max="16384" width="9" style="13"/>
  </cols>
  <sheetData>
    <row r="1" spans="1:13" s="11" customFormat="1" ht="30" customHeight="1">
      <c r="A1" s="400" t="s">
        <v>274</v>
      </c>
      <c r="B1" s="400"/>
      <c r="C1" s="400"/>
      <c r="D1" s="400"/>
      <c r="E1" s="400"/>
      <c r="F1" s="400"/>
      <c r="G1" s="400"/>
      <c r="H1" s="400"/>
      <c r="I1" s="400"/>
      <c r="J1" s="400"/>
      <c r="K1" s="400"/>
      <c r="L1" s="400"/>
      <c r="M1" s="400"/>
    </row>
    <row r="2" spans="1:13" ht="14.1" customHeight="1">
      <c r="A2" s="387" t="str">
        <f>'3-2-2交易性-债券'!A2:L2</f>
        <v>评估基准日：2024年12月5日</v>
      </c>
      <c r="B2" s="387"/>
      <c r="C2" s="387"/>
      <c r="D2" s="387"/>
      <c r="E2" s="387"/>
      <c r="F2" s="387"/>
      <c r="G2" s="387"/>
      <c r="H2" s="387"/>
      <c r="I2" s="387"/>
      <c r="J2" s="387"/>
      <c r="K2" s="387"/>
      <c r="L2" s="387"/>
      <c r="M2" s="387"/>
    </row>
    <row r="3" spans="1:13" ht="15.75" customHeight="1">
      <c r="A3" s="16" t="str">
        <f>'表3-1货币汇总表'!A3</f>
        <v>被评估单位（或产权持有人）：攀枝花市尚亿科技有限责任公司</v>
      </c>
      <c r="L3" s="406" t="s">
        <v>151</v>
      </c>
      <c r="M3" s="406"/>
    </row>
    <row r="4" spans="1:13" s="12" customFormat="1" ht="15.75" customHeight="1">
      <c r="A4" s="18" t="s">
        <v>152</v>
      </c>
      <c r="B4" s="18" t="s">
        <v>275</v>
      </c>
      <c r="C4" s="18" t="s">
        <v>276</v>
      </c>
      <c r="D4" s="18" t="s">
        <v>277</v>
      </c>
      <c r="E4" s="19" t="s">
        <v>264</v>
      </c>
      <c r="F4" s="18" t="s">
        <v>273</v>
      </c>
      <c r="G4" s="18" t="str">
        <f>'3-2交易性金融资产汇总'!C4</f>
        <v>账面价值</v>
      </c>
      <c r="H4" s="18" t="str">
        <f>'3-2交易性金融资产汇总'!D4</f>
        <v>申报价值</v>
      </c>
      <c r="I4" s="18" t="s">
        <v>278</v>
      </c>
      <c r="J4" s="18" t="s">
        <v>118</v>
      </c>
      <c r="K4" s="18" t="s">
        <v>119</v>
      </c>
      <c r="L4" s="18" t="s">
        <v>154</v>
      </c>
      <c r="M4" s="18" t="s">
        <v>212</v>
      </c>
    </row>
    <row r="5" spans="1:13" ht="15.75" customHeight="1">
      <c r="A5" s="21"/>
      <c r="B5" s="22"/>
      <c r="C5" s="21"/>
      <c r="D5" s="23"/>
      <c r="E5" s="23"/>
      <c r="F5" s="21"/>
      <c r="G5" s="32"/>
      <c r="H5" s="25" t="str">
        <f>IF(G5="","",G5)</f>
        <v/>
      </c>
      <c r="I5" s="32"/>
      <c r="J5" s="32" t="str">
        <f>IF(E5="","",ROUND(E5*I5,2))</f>
        <v/>
      </c>
      <c r="K5" s="25" t="str">
        <f>IF(H5="","",J5-H5)</f>
        <v/>
      </c>
      <c r="L5" s="25" t="str">
        <f>IF(H5="","",K5/H5*100)</f>
        <v/>
      </c>
      <c r="M5" s="26"/>
    </row>
    <row r="6" spans="1:13" ht="15.75" customHeight="1">
      <c r="A6" s="21"/>
      <c r="B6" s="22"/>
      <c r="C6" s="21"/>
      <c r="D6" s="23"/>
      <c r="E6" s="41"/>
      <c r="F6" s="21"/>
      <c r="G6" s="32"/>
      <c r="H6" s="25" t="str">
        <f t="shared" ref="H6:H24" si="0">IF(G6="","",G6)</f>
        <v/>
      </c>
      <c r="I6" s="32"/>
      <c r="J6" s="32" t="str">
        <f t="shared" ref="J6:J24" si="1">IF(E6="","",ROUND(E6*I6,2))</f>
        <v/>
      </c>
      <c r="K6" s="25" t="str">
        <f t="shared" ref="K6:K24" si="2">IF(H6="","",J6-H6)</f>
        <v/>
      </c>
      <c r="L6" s="25" t="str">
        <f t="shared" ref="L6:L24" si="3">IF(H6="","",K6/H6*100)</f>
        <v/>
      </c>
      <c r="M6" s="26"/>
    </row>
    <row r="7" spans="1:13" ht="15.75" customHeight="1">
      <c r="A7" s="21"/>
      <c r="B7" s="22"/>
      <c r="C7" s="21"/>
      <c r="D7" s="23"/>
      <c r="E7" s="41"/>
      <c r="F7" s="21"/>
      <c r="G7" s="32"/>
      <c r="H7" s="25" t="str">
        <f t="shared" si="0"/>
        <v/>
      </c>
      <c r="I7" s="32"/>
      <c r="J7" s="32" t="str">
        <f t="shared" si="1"/>
        <v/>
      </c>
      <c r="K7" s="25" t="str">
        <f t="shared" si="2"/>
        <v/>
      </c>
      <c r="L7" s="25" t="str">
        <f t="shared" si="3"/>
        <v/>
      </c>
      <c r="M7" s="26"/>
    </row>
    <row r="8" spans="1:13" ht="15.75" customHeight="1">
      <c r="A8" s="21"/>
      <c r="B8" s="22"/>
      <c r="C8" s="21"/>
      <c r="D8" s="23"/>
      <c r="E8" s="41"/>
      <c r="F8" s="21"/>
      <c r="G8" s="32"/>
      <c r="H8" s="25" t="str">
        <f t="shared" si="0"/>
        <v/>
      </c>
      <c r="I8" s="32"/>
      <c r="J8" s="32" t="str">
        <f t="shared" si="1"/>
        <v/>
      </c>
      <c r="K8" s="25" t="str">
        <f t="shared" si="2"/>
        <v/>
      </c>
      <c r="L8" s="25" t="str">
        <f t="shared" si="3"/>
        <v/>
      </c>
      <c r="M8" s="26"/>
    </row>
    <row r="9" spans="1:13" ht="15.75" customHeight="1">
      <c r="A9" s="21"/>
      <c r="B9" s="22"/>
      <c r="C9" s="21"/>
      <c r="D9" s="23"/>
      <c r="E9" s="41"/>
      <c r="F9" s="21"/>
      <c r="G9" s="32"/>
      <c r="H9" s="25" t="str">
        <f t="shared" si="0"/>
        <v/>
      </c>
      <c r="I9" s="32"/>
      <c r="J9" s="32" t="str">
        <f t="shared" si="1"/>
        <v/>
      </c>
      <c r="K9" s="25" t="str">
        <f t="shared" si="2"/>
        <v/>
      </c>
      <c r="L9" s="25" t="str">
        <f t="shared" si="3"/>
        <v/>
      </c>
      <c r="M9" s="26"/>
    </row>
    <row r="10" spans="1:13" ht="15.75" customHeight="1">
      <c r="A10" s="21"/>
      <c r="B10" s="22"/>
      <c r="C10" s="21"/>
      <c r="D10" s="23"/>
      <c r="E10" s="41"/>
      <c r="F10" s="21"/>
      <c r="G10" s="32"/>
      <c r="H10" s="25" t="str">
        <f t="shared" si="0"/>
        <v/>
      </c>
      <c r="I10" s="32"/>
      <c r="J10" s="32" t="str">
        <f t="shared" si="1"/>
        <v/>
      </c>
      <c r="K10" s="25" t="str">
        <f t="shared" si="2"/>
        <v/>
      </c>
      <c r="L10" s="25" t="str">
        <f t="shared" si="3"/>
        <v/>
      </c>
      <c r="M10" s="26"/>
    </row>
    <row r="11" spans="1:13" ht="15.75" customHeight="1">
      <c r="A11" s="21"/>
      <c r="B11" s="22"/>
      <c r="C11" s="21"/>
      <c r="D11" s="23"/>
      <c r="E11" s="41"/>
      <c r="F11" s="21"/>
      <c r="G11" s="32"/>
      <c r="H11" s="25" t="str">
        <f t="shared" si="0"/>
        <v/>
      </c>
      <c r="I11" s="32"/>
      <c r="J11" s="32" t="str">
        <f t="shared" si="1"/>
        <v/>
      </c>
      <c r="K11" s="25" t="str">
        <f t="shared" si="2"/>
        <v/>
      </c>
      <c r="L11" s="25" t="str">
        <f t="shared" si="3"/>
        <v/>
      </c>
      <c r="M11" s="26"/>
    </row>
    <row r="12" spans="1:13" ht="15.75" customHeight="1">
      <c r="A12" s="21"/>
      <c r="B12" s="22"/>
      <c r="C12" s="21"/>
      <c r="D12" s="23"/>
      <c r="E12" s="41"/>
      <c r="F12" s="21"/>
      <c r="G12" s="32"/>
      <c r="H12" s="25" t="str">
        <f t="shared" si="0"/>
        <v/>
      </c>
      <c r="I12" s="32"/>
      <c r="J12" s="32" t="str">
        <f t="shared" si="1"/>
        <v/>
      </c>
      <c r="K12" s="25" t="str">
        <f t="shared" si="2"/>
        <v/>
      </c>
      <c r="L12" s="25" t="str">
        <f t="shared" si="3"/>
        <v/>
      </c>
      <c r="M12" s="26"/>
    </row>
    <row r="13" spans="1:13" ht="15.75" customHeight="1">
      <c r="A13" s="21"/>
      <c r="B13" s="22"/>
      <c r="C13" s="21"/>
      <c r="D13" s="23"/>
      <c r="E13" s="41"/>
      <c r="F13" s="21"/>
      <c r="G13" s="32"/>
      <c r="H13" s="25" t="str">
        <f t="shared" si="0"/>
        <v/>
      </c>
      <c r="I13" s="32"/>
      <c r="J13" s="32" t="str">
        <f t="shared" si="1"/>
        <v/>
      </c>
      <c r="K13" s="25" t="str">
        <f t="shared" si="2"/>
        <v/>
      </c>
      <c r="L13" s="25" t="str">
        <f t="shared" si="3"/>
        <v/>
      </c>
      <c r="M13" s="26"/>
    </row>
    <row r="14" spans="1:13" ht="15.75" customHeight="1">
      <c r="A14" s="21"/>
      <c r="B14" s="22"/>
      <c r="C14" s="21"/>
      <c r="D14" s="23"/>
      <c r="E14" s="41"/>
      <c r="F14" s="21"/>
      <c r="G14" s="32"/>
      <c r="H14" s="25" t="str">
        <f t="shared" si="0"/>
        <v/>
      </c>
      <c r="I14" s="32"/>
      <c r="J14" s="32" t="str">
        <f t="shared" si="1"/>
        <v/>
      </c>
      <c r="K14" s="25" t="str">
        <f t="shared" si="2"/>
        <v/>
      </c>
      <c r="L14" s="25" t="str">
        <f t="shared" si="3"/>
        <v/>
      </c>
      <c r="M14" s="26"/>
    </row>
    <row r="15" spans="1:13" ht="15.75" customHeight="1">
      <c r="A15" s="21"/>
      <c r="B15" s="22"/>
      <c r="C15" s="21"/>
      <c r="D15" s="23"/>
      <c r="E15" s="41"/>
      <c r="F15" s="21"/>
      <c r="G15" s="32"/>
      <c r="H15" s="25" t="str">
        <f t="shared" si="0"/>
        <v/>
      </c>
      <c r="I15" s="32"/>
      <c r="J15" s="32" t="str">
        <f t="shared" si="1"/>
        <v/>
      </c>
      <c r="K15" s="25" t="str">
        <f t="shared" si="2"/>
        <v/>
      </c>
      <c r="L15" s="25" t="str">
        <f t="shared" si="3"/>
        <v/>
      </c>
      <c r="M15" s="26"/>
    </row>
    <row r="16" spans="1:13" ht="15.75" customHeight="1">
      <c r="A16" s="21"/>
      <c r="B16" s="22"/>
      <c r="C16" s="21"/>
      <c r="D16" s="23"/>
      <c r="E16" s="41"/>
      <c r="F16" s="21"/>
      <c r="G16" s="32"/>
      <c r="H16" s="25" t="str">
        <f t="shared" si="0"/>
        <v/>
      </c>
      <c r="I16" s="32"/>
      <c r="J16" s="32" t="str">
        <f t="shared" si="1"/>
        <v/>
      </c>
      <c r="K16" s="25" t="str">
        <f t="shared" si="2"/>
        <v/>
      </c>
      <c r="L16" s="25" t="str">
        <f t="shared" si="3"/>
        <v/>
      </c>
      <c r="M16" s="26"/>
    </row>
    <row r="17" spans="1:13" ht="15.75" customHeight="1">
      <c r="A17" s="21"/>
      <c r="B17" s="22"/>
      <c r="C17" s="21"/>
      <c r="D17" s="23"/>
      <c r="E17" s="41"/>
      <c r="F17" s="21"/>
      <c r="G17" s="32"/>
      <c r="H17" s="25" t="str">
        <f t="shared" si="0"/>
        <v/>
      </c>
      <c r="I17" s="32"/>
      <c r="J17" s="32" t="str">
        <f t="shared" si="1"/>
        <v/>
      </c>
      <c r="K17" s="25" t="str">
        <f t="shared" si="2"/>
        <v/>
      </c>
      <c r="L17" s="25" t="str">
        <f t="shared" si="3"/>
        <v/>
      </c>
      <c r="M17" s="26"/>
    </row>
    <row r="18" spans="1:13" ht="15.75" customHeight="1">
      <c r="A18" s="21"/>
      <c r="B18" s="22"/>
      <c r="C18" s="21"/>
      <c r="D18" s="23"/>
      <c r="E18" s="41"/>
      <c r="F18" s="21"/>
      <c r="G18" s="32"/>
      <c r="H18" s="25" t="str">
        <f t="shared" si="0"/>
        <v/>
      </c>
      <c r="I18" s="32"/>
      <c r="J18" s="32" t="str">
        <f t="shared" si="1"/>
        <v/>
      </c>
      <c r="K18" s="25" t="str">
        <f t="shared" si="2"/>
        <v/>
      </c>
      <c r="L18" s="25" t="str">
        <f t="shared" si="3"/>
        <v/>
      </c>
      <c r="M18" s="26"/>
    </row>
    <row r="19" spans="1:13" ht="15.75" customHeight="1">
      <c r="A19" s="21"/>
      <c r="B19" s="22"/>
      <c r="C19" s="21"/>
      <c r="D19" s="23"/>
      <c r="E19" s="41"/>
      <c r="F19" s="21"/>
      <c r="G19" s="32"/>
      <c r="H19" s="25" t="str">
        <f t="shared" si="0"/>
        <v/>
      </c>
      <c r="I19" s="32"/>
      <c r="J19" s="32" t="str">
        <f t="shared" si="1"/>
        <v/>
      </c>
      <c r="K19" s="25" t="str">
        <f t="shared" si="2"/>
        <v/>
      </c>
      <c r="L19" s="25" t="str">
        <f t="shared" si="3"/>
        <v/>
      </c>
      <c r="M19" s="26"/>
    </row>
    <row r="20" spans="1:13" ht="15.75" customHeight="1">
      <c r="A20" s="21"/>
      <c r="B20" s="22"/>
      <c r="C20" s="21"/>
      <c r="D20" s="23"/>
      <c r="E20" s="41"/>
      <c r="F20" s="21"/>
      <c r="G20" s="32"/>
      <c r="H20" s="25" t="str">
        <f t="shared" si="0"/>
        <v/>
      </c>
      <c r="I20" s="32"/>
      <c r="J20" s="32" t="str">
        <f t="shared" si="1"/>
        <v/>
      </c>
      <c r="K20" s="25" t="str">
        <f t="shared" si="2"/>
        <v/>
      </c>
      <c r="L20" s="25" t="str">
        <f t="shared" si="3"/>
        <v/>
      </c>
      <c r="M20" s="26"/>
    </row>
    <row r="21" spans="1:13" ht="15.75" customHeight="1">
      <c r="A21" s="21"/>
      <c r="B21" s="22"/>
      <c r="C21" s="21"/>
      <c r="D21" s="23"/>
      <c r="E21" s="41"/>
      <c r="F21" s="21"/>
      <c r="G21" s="32"/>
      <c r="H21" s="25" t="str">
        <f t="shared" si="0"/>
        <v/>
      </c>
      <c r="I21" s="32"/>
      <c r="J21" s="32" t="str">
        <f t="shared" si="1"/>
        <v/>
      </c>
      <c r="K21" s="25" t="str">
        <f t="shared" si="2"/>
        <v/>
      </c>
      <c r="L21" s="25" t="str">
        <f t="shared" si="3"/>
        <v/>
      </c>
      <c r="M21" s="26"/>
    </row>
    <row r="22" spans="1:13" ht="15.75" customHeight="1">
      <c r="A22" s="21"/>
      <c r="B22" s="22"/>
      <c r="C22" s="21"/>
      <c r="D22" s="23"/>
      <c r="E22" s="41"/>
      <c r="F22" s="21"/>
      <c r="G22" s="32"/>
      <c r="H22" s="25" t="str">
        <f t="shared" si="0"/>
        <v/>
      </c>
      <c r="I22" s="32"/>
      <c r="J22" s="32" t="str">
        <f t="shared" si="1"/>
        <v/>
      </c>
      <c r="K22" s="25" t="str">
        <f t="shared" si="2"/>
        <v/>
      </c>
      <c r="L22" s="25" t="str">
        <f t="shared" si="3"/>
        <v/>
      </c>
      <c r="M22" s="26"/>
    </row>
    <row r="23" spans="1:13" ht="15.75" customHeight="1">
      <c r="A23" s="21"/>
      <c r="B23" s="22"/>
      <c r="C23" s="21"/>
      <c r="D23" s="23"/>
      <c r="E23" s="41"/>
      <c r="F23" s="21"/>
      <c r="G23" s="32"/>
      <c r="H23" s="25" t="str">
        <f t="shared" si="0"/>
        <v/>
      </c>
      <c r="I23" s="32"/>
      <c r="J23" s="32" t="str">
        <f t="shared" si="1"/>
        <v/>
      </c>
      <c r="K23" s="25" t="str">
        <f t="shared" si="2"/>
        <v/>
      </c>
      <c r="L23" s="25" t="str">
        <f t="shared" si="3"/>
        <v/>
      </c>
      <c r="M23" s="26"/>
    </row>
    <row r="24" spans="1:13" ht="15.75" customHeight="1">
      <c r="A24" s="21"/>
      <c r="B24" s="22"/>
      <c r="C24" s="21"/>
      <c r="D24" s="23"/>
      <c r="E24" s="41"/>
      <c r="F24" s="21"/>
      <c r="G24" s="32"/>
      <c r="H24" s="25" t="str">
        <f t="shared" si="0"/>
        <v/>
      </c>
      <c r="I24" s="32"/>
      <c r="J24" s="32" t="str">
        <f t="shared" si="1"/>
        <v/>
      </c>
      <c r="K24" s="25" t="str">
        <f t="shared" si="2"/>
        <v/>
      </c>
      <c r="L24" s="25" t="str">
        <f t="shared" si="3"/>
        <v/>
      </c>
      <c r="M24" s="26"/>
    </row>
    <row r="25" spans="1:13" ht="15.75" customHeight="1">
      <c r="A25" s="21"/>
      <c r="B25" s="22"/>
      <c r="C25" s="21"/>
      <c r="D25" s="23"/>
      <c r="E25" s="41"/>
      <c r="F25" s="21"/>
      <c r="G25" s="32"/>
      <c r="H25" s="32"/>
      <c r="I25" s="32"/>
      <c r="J25" s="32"/>
      <c r="K25" s="32"/>
      <c r="L25" s="32" t="str">
        <f>IF(H25=0,"",K25/H25*100)</f>
        <v/>
      </c>
      <c r="M25" s="26"/>
    </row>
    <row r="26" spans="1:13" ht="15.75" customHeight="1">
      <c r="A26" s="393" t="s">
        <v>268</v>
      </c>
      <c r="B26" s="394"/>
      <c r="C26" s="26"/>
      <c r="D26" s="23"/>
      <c r="E26" s="38"/>
      <c r="F26" s="26"/>
      <c r="G26" s="32">
        <f>SUM(G5:G25)</f>
        <v>0</v>
      </c>
      <c r="H26" s="32">
        <f>SUM(H5:H25)</f>
        <v>0</v>
      </c>
      <c r="I26" s="32"/>
      <c r="J26" s="32">
        <f>SUM(J5:J25)</f>
        <v>0</v>
      </c>
      <c r="K26" s="32">
        <f>J26-H26</f>
        <v>0</v>
      </c>
      <c r="L26" s="32" t="str">
        <f>IF(H26=0,"",K26/H26*100)</f>
        <v/>
      </c>
      <c r="M26" s="26"/>
    </row>
    <row r="27" spans="1:13" ht="15.75" customHeight="1">
      <c r="A27" s="28" t="str">
        <f>'3-2-2交易性-债券'!A27</f>
        <v>被评估单位（或产权持有单位）
填表人：</v>
      </c>
      <c r="B27" s="28"/>
      <c r="C27" s="28"/>
      <c r="D27" s="28"/>
      <c r="I27" s="29" t="str">
        <f>'3-2-2交易性-债券'!H27</f>
        <v>资产评估专业人员：邓晓川、张文斌</v>
      </c>
      <c r="J27" s="29"/>
      <c r="K27" s="29"/>
      <c r="L27" s="29"/>
      <c r="M27" s="29"/>
    </row>
    <row r="28" spans="1:13" ht="15.75" customHeight="1">
      <c r="A28" s="28" t="str">
        <f>'3-2-2交易性-债券'!A28</f>
        <v>填表日期：2024年12月5日</v>
      </c>
      <c r="B28" s="28"/>
      <c r="C28" s="28"/>
      <c r="D28" s="28"/>
    </row>
  </sheetData>
  <mergeCells count="4">
    <mergeCell ref="A1:M1"/>
    <mergeCell ref="A2:M2"/>
    <mergeCell ref="L3:M3"/>
    <mergeCell ref="A26:B26"/>
  </mergeCells>
  <phoneticPr fontId="19" type="noConversion"/>
  <printOptions horizontalCentered="1"/>
  <pageMargins left="0.39370078740157499" right="0.39370078740157499" top="0.98425196850393704" bottom="0.86614173228346403" header="1.24" footer="0.511811023622047"/>
  <pageSetup paperSize="9" fitToHeight="0" orientation="landscape"/>
  <headerFooter scaleWithDoc="0">
    <oddHeader>&amp;R&amp;"宋体,常规"&amp;10表&amp;"Times New Roman,常规"3-2-3
&amp;"宋体,常规"共&amp;"Times New Roman,常规"&amp;N&amp;"宋体,常规"页第&amp;"Times New Roman,常规"&amp;P&amp;"宋体,常规"页</oddHeader>
  </headerFooter>
  <legacyDrawing r:id="rId1"/>
</worksheet>
</file>

<file path=xl/worksheets/sheet16.xml><?xml version="1.0" encoding="utf-8"?>
<worksheet xmlns="http://schemas.openxmlformats.org/spreadsheetml/2006/main" xmlns:r="http://schemas.openxmlformats.org/officeDocument/2006/relationships">
  <sheetPr codeName="Sheet16">
    <pageSetUpPr fitToPage="1"/>
  </sheetPr>
  <dimension ref="A1:K29"/>
  <sheetViews>
    <sheetView workbookViewId="0">
      <pane xSplit="5" ySplit="4" topLeftCell="F23" activePane="bottomRight" state="frozen"/>
      <selection activeCell="G5" sqref="G5"/>
      <selection pane="topRight" activeCell="G5" sqref="G5"/>
      <selection pane="bottomLeft" activeCell="G5" sqref="G5"/>
      <selection pane="bottomRight" activeCell="G5" sqref="G5"/>
    </sheetView>
  </sheetViews>
  <sheetFormatPr defaultColWidth="9" defaultRowHeight="15.75" customHeight="1"/>
  <cols>
    <col min="1" max="1" width="5.19921875" style="13" customWidth="1"/>
    <col min="2" max="2" width="27.8984375" style="13" customWidth="1"/>
    <col min="3" max="4" width="11.59765625" style="14" customWidth="1"/>
    <col min="5" max="5" width="9" style="13"/>
    <col min="6" max="7" width="13.09765625" style="135" customWidth="1"/>
    <col min="8" max="8" width="14.59765625" style="135" customWidth="1"/>
    <col min="9" max="9" width="11.3984375" style="135" customWidth="1"/>
    <col min="10" max="10" width="11.69921875" style="135" customWidth="1"/>
    <col min="11" max="11" width="14.59765625" style="13" customWidth="1"/>
    <col min="12" max="16384" width="9" style="13"/>
  </cols>
  <sheetData>
    <row r="1" spans="1:11" s="11" customFormat="1" ht="30" customHeight="1">
      <c r="A1" s="400" t="s">
        <v>279</v>
      </c>
      <c r="B1" s="403"/>
      <c r="C1" s="403"/>
      <c r="D1" s="403"/>
      <c r="E1" s="403"/>
      <c r="F1" s="403"/>
      <c r="G1" s="403"/>
      <c r="H1" s="403"/>
      <c r="I1" s="403"/>
      <c r="J1" s="403"/>
      <c r="K1" s="403"/>
    </row>
    <row r="2" spans="1:11" ht="14.1" customHeight="1">
      <c r="A2" s="387" t="str">
        <f>'3-2-3交易性-基金'!A2:M2</f>
        <v>评估基准日：2024年12月5日</v>
      </c>
      <c r="B2" s="387"/>
      <c r="C2" s="387"/>
      <c r="D2" s="387"/>
      <c r="E2" s="387"/>
      <c r="F2" s="387"/>
      <c r="G2" s="387"/>
      <c r="H2" s="401"/>
      <c r="I2" s="401"/>
      <c r="J2" s="401"/>
      <c r="K2" s="401"/>
    </row>
    <row r="3" spans="1:11" ht="15.75" customHeight="1">
      <c r="A3" s="16" t="str">
        <f>'表3-1货币汇总表'!A3</f>
        <v>被评估单位（或产权持有人）：攀枝花市尚亿科技有限责任公司</v>
      </c>
      <c r="K3" s="17" t="s">
        <v>151</v>
      </c>
    </row>
    <row r="4" spans="1:11" s="12" customFormat="1" ht="15.75" customHeight="1">
      <c r="A4" s="18" t="s">
        <v>152</v>
      </c>
      <c r="B4" s="18" t="s">
        <v>280</v>
      </c>
      <c r="C4" s="19" t="s">
        <v>281</v>
      </c>
      <c r="D4" s="19" t="s">
        <v>282</v>
      </c>
      <c r="E4" s="18" t="s">
        <v>272</v>
      </c>
      <c r="F4" s="18" t="str">
        <f>'3-2-3交易性-基金'!G4</f>
        <v>账面价值</v>
      </c>
      <c r="G4" s="18" t="str">
        <f>'3-2-3交易性-基金'!H4</f>
        <v>申报价值</v>
      </c>
      <c r="H4" s="175" t="s">
        <v>118</v>
      </c>
      <c r="I4" s="175" t="s">
        <v>119</v>
      </c>
      <c r="J4" s="175" t="s">
        <v>154</v>
      </c>
      <c r="K4" s="18" t="s">
        <v>212</v>
      </c>
    </row>
    <row r="5" spans="1:11" ht="15.75" customHeight="1">
      <c r="A5" s="21"/>
      <c r="B5" s="22"/>
      <c r="C5" s="23"/>
      <c r="D5" s="23"/>
      <c r="E5" s="26"/>
      <c r="F5" s="32"/>
      <c r="G5" s="25" t="str">
        <f>IF(F5="","",F5)</f>
        <v/>
      </c>
      <c r="H5" s="25"/>
      <c r="I5" s="25" t="str">
        <f>IF(G5="","",H5-G5)</f>
        <v/>
      </c>
      <c r="J5" s="25" t="str">
        <f>IF(G5="","",I5/G5*100)</f>
        <v/>
      </c>
      <c r="K5" s="26"/>
    </row>
    <row r="6" spans="1:11" ht="15.75" customHeight="1">
      <c r="A6" s="21"/>
      <c r="B6" s="22"/>
      <c r="C6" s="23"/>
      <c r="D6" s="23"/>
      <c r="E6" s="26"/>
      <c r="F6" s="32"/>
      <c r="G6" s="25" t="str">
        <f t="shared" ref="G6:G23" si="0">IF(F6="","",F6)</f>
        <v/>
      </c>
      <c r="H6" s="25"/>
      <c r="I6" s="25" t="str">
        <f t="shared" ref="I6:I23" si="1">IF(G6="","",H6-G6)</f>
        <v/>
      </c>
      <c r="J6" s="25" t="str">
        <f t="shared" ref="J6:J23" si="2">IF(G6="","",I6/G6*100)</f>
        <v/>
      </c>
      <c r="K6" s="26"/>
    </row>
    <row r="7" spans="1:11" ht="15.75" customHeight="1">
      <c r="A7" s="21"/>
      <c r="B7" s="22"/>
      <c r="C7" s="23"/>
      <c r="D7" s="23"/>
      <c r="E7" s="26"/>
      <c r="F7" s="32"/>
      <c r="G7" s="25" t="str">
        <f t="shared" si="0"/>
        <v/>
      </c>
      <c r="H7" s="25"/>
      <c r="I7" s="25" t="str">
        <f t="shared" si="1"/>
        <v/>
      </c>
      <c r="J7" s="25" t="str">
        <f t="shared" si="2"/>
        <v/>
      </c>
      <c r="K7" s="26"/>
    </row>
    <row r="8" spans="1:11" ht="15.75" customHeight="1">
      <c r="A8" s="21"/>
      <c r="B8" s="22"/>
      <c r="C8" s="23"/>
      <c r="D8" s="23"/>
      <c r="E8" s="26"/>
      <c r="F8" s="32"/>
      <c r="G8" s="25" t="str">
        <f t="shared" si="0"/>
        <v/>
      </c>
      <c r="H8" s="25"/>
      <c r="I8" s="25" t="str">
        <f t="shared" si="1"/>
        <v/>
      </c>
      <c r="J8" s="25" t="str">
        <f t="shared" si="2"/>
        <v/>
      </c>
      <c r="K8" s="26"/>
    </row>
    <row r="9" spans="1:11" ht="15.75" customHeight="1">
      <c r="A9" s="21"/>
      <c r="B9" s="22"/>
      <c r="C9" s="23"/>
      <c r="D9" s="23"/>
      <c r="E9" s="26"/>
      <c r="F9" s="32"/>
      <c r="G9" s="25" t="str">
        <f t="shared" si="0"/>
        <v/>
      </c>
      <c r="H9" s="25"/>
      <c r="I9" s="25" t="str">
        <f t="shared" si="1"/>
        <v/>
      </c>
      <c r="J9" s="25" t="str">
        <f t="shared" si="2"/>
        <v/>
      </c>
      <c r="K9" s="26"/>
    </row>
    <row r="10" spans="1:11" ht="15.75" customHeight="1">
      <c r="A10" s="21"/>
      <c r="B10" s="22"/>
      <c r="C10" s="23"/>
      <c r="D10" s="23"/>
      <c r="E10" s="26"/>
      <c r="F10" s="32"/>
      <c r="G10" s="25" t="str">
        <f t="shared" si="0"/>
        <v/>
      </c>
      <c r="H10" s="25"/>
      <c r="I10" s="25" t="str">
        <f t="shared" si="1"/>
        <v/>
      </c>
      <c r="J10" s="25" t="str">
        <f t="shared" si="2"/>
        <v/>
      </c>
      <c r="K10" s="26"/>
    </row>
    <row r="11" spans="1:11" ht="15.75" customHeight="1">
      <c r="A11" s="21"/>
      <c r="B11" s="22"/>
      <c r="C11" s="23"/>
      <c r="D11" s="23"/>
      <c r="E11" s="26"/>
      <c r="F11" s="32"/>
      <c r="G11" s="25" t="str">
        <f t="shared" si="0"/>
        <v/>
      </c>
      <c r="H11" s="25"/>
      <c r="I11" s="25" t="str">
        <f t="shared" si="1"/>
        <v/>
      </c>
      <c r="J11" s="25" t="str">
        <f t="shared" si="2"/>
        <v/>
      </c>
      <c r="K11" s="26"/>
    </row>
    <row r="12" spans="1:11" ht="15.75" customHeight="1">
      <c r="A12" s="21"/>
      <c r="B12" s="22"/>
      <c r="C12" s="23"/>
      <c r="D12" s="23"/>
      <c r="E12" s="26"/>
      <c r="F12" s="32"/>
      <c r="G12" s="25" t="str">
        <f t="shared" si="0"/>
        <v/>
      </c>
      <c r="H12" s="25"/>
      <c r="I12" s="25" t="str">
        <f t="shared" si="1"/>
        <v/>
      </c>
      <c r="J12" s="25" t="str">
        <f t="shared" si="2"/>
        <v/>
      </c>
      <c r="K12" s="26"/>
    </row>
    <row r="13" spans="1:11" ht="15.75" customHeight="1">
      <c r="A13" s="21"/>
      <c r="B13" s="22"/>
      <c r="C13" s="23"/>
      <c r="D13" s="23"/>
      <c r="E13" s="26"/>
      <c r="F13" s="32"/>
      <c r="G13" s="25" t="str">
        <f t="shared" si="0"/>
        <v/>
      </c>
      <c r="H13" s="25"/>
      <c r="I13" s="25" t="str">
        <f t="shared" si="1"/>
        <v/>
      </c>
      <c r="J13" s="25" t="str">
        <f t="shared" si="2"/>
        <v/>
      </c>
      <c r="K13" s="26"/>
    </row>
    <row r="14" spans="1:11" ht="15.75" customHeight="1">
      <c r="A14" s="21"/>
      <c r="B14" s="22"/>
      <c r="C14" s="23"/>
      <c r="D14" s="23"/>
      <c r="E14" s="26"/>
      <c r="F14" s="32"/>
      <c r="G14" s="25" t="str">
        <f t="shared" si="0"/>
        <v/>
      </c>
      <c r="H14" s="25"/>
      <c r="I14" s="25" t="str">
        <f t="shared" si="1"/>
        <v/>
      </c>
      <c r="J14" s="25" t="str">
        <f t="shared" si="2"/>
        <v/>
      </c>
      <c r="K14" s="26"/>
    </row>
    <row r="15" spans="1:11" ht="15.75" customHeight="1">
      <c r="A15" s="21"/>
      <c r="B15" s="22"/>
      <c r="C15" s="23"/>
      <c r="D15" s="23"/>
      <c r="E15" s="26"/>
      <c r="F15" s="32"/>
      <c r="G15" s="25" t="str">
        <f t="shared" si="0"/>
        <v/>
      </c>
      <c r="H15" s="25"/>
      <c r="I15" s="25" t="str">
        <f t="shared" si="1"/>
        <v/>
      </c>
      <c r="J15" s="25" t="str">
        <f t="shared" si="2"/>
        <v/>
      </c>
      <c r="K15" s="26"/>
    </row>
    <row r="16" spans="1:11" ht="15.75" customHeight="1">
      <c r="A16" s="21"/>
      <c r="B16" s="22"/>
      <c r="C16" s="23"/>
      <c r="D16" s="23"/>
      <c r="E16" s="26"/>
      <c r="F16" s="32"/>
      <c r="G16" s="25" t="str">
        <f t="shared" si="0"/>
        <v/>
      </c>
      <c r="H16" s="25"/>
      <c r="I16" s="25" t="str">
        <f t="shared" si="1"/>
        <v/>
      </c>
      <c r="J16" s="25" t="str">
        <f t="shared" si="2"/>
        <v/>
      </c>
      <c r="K16" s="26"/>
    </row>
    <row r="17" spans="1:11" ht="15.75" customHeight="1">
      <c r="A17" s="21"/>
      <c r="B17" s="22"/>
      <c r="C17" s="23"/>
      <c r="D17" s="23"/>
      <c r="E17" s="26"/>
      <c r="F17" s="32"/>
      <c r="G17" s="25" t="str">
        <f t="shared" si="0"/>
        <v/>
      </c>
      <c r="H17" s="25"/>
      <c r="I17" s="25" t="str">
        <f t="shared" si="1"/>
        <v/>
      </c>
      <c r="J17" s="25" t="str">
        <f t="shared" si="2"/>
        <v/>
      </c>
      <c r="K17" s="26"/>
    </row>
    <row r="18" spans="1:11" ht="15.75" customHeight="1">
      <c r="A18" s="21"/>
      <c r="B18" s="22"/>
      <c r="C18" s="23"/>
      <c r="D18" s="23"/>
      <c r="E18" s="26"/>
      <c r="F18" s="32"/>
      <c r="G18" s="25" t="str">
        <f t="shared" si="0"/>
        <v/>
      </c>
      <c r="H18" s="25"/>
      <c r="I18" s="25" t="str">
        <f t="shared" si="1"/>
        <v/>
      </c>
      <c r="J18" s="25" t="str">
        <f t="shared" si="2"/>
        <v/>
      </c>
      <c r="K18" s="26"/>
    </row>
    <row r="19" spans="1:11" ht="15.75" customHeight="1">
      <c r="A19" s="21"/>
      <c r="B19" s="22"/>
      <c r="C19" s="23"/>
      <c r="D19" s="23"/>
      <c r="E19" s="26"/>
      <c r="F19" s="32"/>
      <c r="G19" s="25" t="str">
        <f t="shared" si="0"/>
        <v/>
      </c>
      <c r="H19" s="25"/>
      <c r="I19" s="25" t="str">
        <f t="shared" si="1"/>
        <v/>
      </c>
      <c r="J19" s="25" t="str">
        <f t="shared" si="2"/>
        <v/>
      </c>
      <c r="K19" s="26"/>
    </row>
    <row r="20" spans="1:11" ht="15.75" customHeight="1">
      <c r="A20" s="21"/>
      <c r="B20" s="22"/>
      <c r="C20" s="23"/>
      <c r="D20" s="23"/>
      <c r="E20" s="26"/>
      <c r="F20" s="32"/>
      <c r="G20" s="25" t="str">
        <f t="shared" si="0"/>
        <v/>
      </c>
      <c r="H20" s="25"/>
      <c r="I20" s="25" t="str">
        <f t="shared" si="1"/>
        <v/>
      </c>
      <c r="J20" s="25" t="str">
        <f t="shared" si="2"/>
        <v/>
      </c>
      <c r="K20" s="26"/>
    </row>
    <row r="21" spans="1:11" ht="15.75" customHeight="1">
      <c r="A21" s="21"/>
      <c r="B21" s="22"/>
      <c r="C21" s="23"/>
      <c r="D21" s="23"/>
      <c r="E21" s="26"/>
      <c r="F21" s="32"/>
      <c r="G21" s="25" t="str">
        <f t="shared" si="0"/>
        <v/>
      </c>
      <c r="H21" s="25"/>
      <c r="I21" s="25" t="str">
        <f t="shared" si="1"/>
        <v/>
      </c>
      <c r="J21" s="25" t="str">
        <f t="shared" si="2"/>
        <v/>
      </c>
      <c r="K21" s="26"/>
    </row>
    <row r="22" spans="1:11" ht="15.75" customHeight="1">
      <c r="A22" s="21"/>
      <c r="B22" s="22"/>
      <c r="C22" s="23"/>
      <c r="D22" s="23"/>
      <c r="E22" s="26"/>
      <c r="F22" s="32"/>
      <c r="G22" s="25" t="str">
        <f t="shared" si="0"/>
        <v/>
      </c>
      <c r="H22" s="25"/>
      <c r="I22" s="25" t="str">
        <f t="shared" si="1"/>
        <v/>
      </c>
      <c r="J22" s="25" t="str">
        <f t="shared" si="2"/>
        <v/>
      </c>
      <c r="K22" s="26"/>
    </row>
    <row r="23" spans="1:11" ht="15.75" customHeight="1">
      <c r="A23" s="21"/>
      <c r="B23" s="22"/>
      <c r="C23" s="23"/>
      <c r="D23" s="23"/>
      <c r="E23" s="26"/>
      <c r="F23" s="32"/>
      <c r="G23" s="25" t="str">
        <f t="shared" si="0"/>
        <v/>
      </c>
      <c r="H23" s="25"/>
      <c r="I23" s="25" t="str">
        <f t="shared" si="1"/>
        <v/>
      </c>
      <c r="J23" s="25" t="str">
        <f t="shared" si="2"/>
        <v/>
      </c>
      <c r="K23" s="26"/>
    </row>
    <row r="24" spans="1:11" ht="15.75" customHeight="1">
      <c r="A24" s="21"/>
      <c r="B24" s="22"/>
      <c r="C24" s="23"/>
      <c r="D24" s="23"/>
      <c r="E24" s="26"/>
      <c r="F24" s="32"/>
      <c r="G24" s="32"/>
      <c r="H24" s="32"/>
      <c r="I24" s="32"/>
      <c r="J24" s="32" t="str">
        <f>IF(G24=0,"",I24/G24*100)</f>
        <v/>
      </c>
      <c r="K24" s="26"/>
    </row>
    <row r="25" spans="1:11" ht="15.75" customHeight="1">
      <c r="A25" s="393" t="s">
        <v>283</v>
      </c>
      <c r="B25" s="394"/>
      <c r="C25" s="23"/>
      <c r="D25" s="23"/>
      <c r="E25" s="21"/>
      <c r="F25" s="185">
        <f>SUM(F5:F24)</f>
        <v>0</v>
      </c>
      <c r="G25" s="185">
        <f>SUM(G5:G24)</f>
        <v>0</v>
      </c>
      <c r="H25" s="185">
        <f>SUM(H5:H24)</f>
        <v>0</v>
      </c>
      <c r="I25" s="32">
        <f>H25-G25</f>
        <v>0</v>
      </c>
      <c r="J25" s="32" t="str">
        <f>IF(G25=0,"",I25/G25*100)</f>
        <v/>
      </c>
      <c r="K25" s="26"/>
    </row>
    <row r="26" spans="1:11" ht="15.75" customHeight="1">
      <c r="A26" s="393" t="s">
        <v>284</v>
      </c>
      <c r="B26" s="394"/>
      <c r="C26" s="23"/>
      <c r="D26" s="23"/>
      <c r="E26" s="21"/>
      <c r="F26" s="185"/>
      <c r="G26" s="185"/>
      <c r="H26" s="32"/>
      <c r="I26" s="32"/>
      <c r="J26" s="32" t="str">
        <f>IF(G26=0,"",I26/G26*100)</f>
        <v/>
      </c>
      <c r="K26" s="26"/>
    </row>
    <row r="27" spans="1:11" ht="15.75" customHeight="1">
      <c r="A27" s="407" t="s">
        <v>219</v>
      </c>
      <c r="B27" s="408"/>
      <c r="C27" s="38"/>
      <c r="D27" s="38"/>
      <c r="E27" s="26"/>
      <c r="F27" s="32">
        <f>F25-F26</f>
        <v>0</v>
      </c>
      <c r="G27" s="32">
        <f>G25-G26</f>
        <v>0</v>
      </c>
      <c r="H27" s="32">
        <f>H25-H26</f>
        <v>0</v>
      </c>
      <c r="I27" s="32">
        <f>H27-G27</f>
        <v>0</v>
      </c>
      <c r="J27" s="32" t="str">
        <f>IF(G27=0,"",I27/G27*100)</f>
        <v/>
      </c>
      <c r="K27" s="26"/>
    </row>
    <row r="28" spans="1:11" ht="15.75" customHeight="1">
      <c r="A28" s="28" t="str">
        <f>'3-2-3交易性-基金'!A27</f>
        <v>被评估单位（或产权持有单位）
填表人：</v>
      </c>
      <c r="B28" s="28"/>
      <c r="H28" s="29" t="str">
        <f>'3-2-3交易性-基金'!I27</f>
        <v>资产评估专业人员：邓晓川、张文斌</v>
      </c>
      <c r="I28" s="29"/>
      <c r="J28" s="29"/>
      <c r="K28" s="29"/>
    </row>
    <row r="29" spans="1:11" ht="15.75" customHeight="1">
      <c r="A29" s="28" t="str">
        <f>'3-2-3交易性-基金'!A28</f>
        <v>填表日期：2024年12月5日</v>
      </c>
      <c r="B29" s="28"/>
    </row>
  </sheetData>
  <mergeCells count="5">
    <mergeCell ref="A1:K1"/>
    <mergeCell ref="A2:K2"/>
    <mergeCell ref="A25:B25"/>
    <mergeCell ref="A26:B26"/>
    <mergeCell ref="A27:B27"/>
  </mergeCells>
  <phoneticPr fontId="19" type="noConversion"/>
  <printOptions horizontalCentered="1"/>
  <pageMargins left="0.39370078740157499" right="0.39370078740157499" top="0.86614173228346403" bottom="0.86614173228346403" header="1.1100000000000001" footer="0.511811023622047"/>
  <pageSetup paperSize="9" fitToHeight="0" orientation="landscape"/>
  <headerFooter scaleWithDoc="0">
    <oddHeader>&amp;R&amp;"宋体,常规"&amp;10表&amp;"Times New Roman,常规"3-3
&amp;"宋体,常规"共&amp;"Times New Roman,常规"&amp;N&amp;"宋体,常规"页第&amp;"Times New Roman,常规"&amp;P&amp;"宋体,常规"页</oddHeader>
  </headerFooter>
</worksheet>
</file>

<file path=xl/worksheets/sheet17.xml><?xml version="1.0" encoding="utf-8"?>
<worksheet xmlns="http://schemas.openxmlformats.org/spreadsheetml/2006/main" xmlns:r="http://schemas.openxmlformats.org/officeDocument/2006/relationships">
  <sheetPr codeName="Sheet17">
    <pageSetUpPr fitToPage="1"/>
  </sheetPr>
  <dimension ref="A1:K27"/>
  <sheetViews>
    <sheetView workbookViewId="0">
      <pane xSplit="5" ySplit="4" topLeftCell="F17" activePane="bottomRight" state="frozen"/>
      <selection activeCell="G5" sqref="G5"/>
      <selection pane="topRight" activeCell="G5" sqref="G5"/>
      <selection pane="bottomLeft" activeCell="G5" sqref="G5"/>
      <selection pane="bottomRight" activeCell="G5" sqref="G5"/>
    </sheetView>
  </sheetViews>
  <sheetFormatPr defaultColWidth="9" defaultRowHeight="15.75" customHeight="1"/>
  <cols>
    <col min="1" max="1" width="5.19921875" style="13" customWidth="1"/>
    <col min="2" max="2" width="29" style="13" customWidth="1"/>
    <col min="3" max="3" width="10.3984375" style="13" customWidth="1"/>
    <col min="4" max="4" width="12.8984375" style="14" customWidth="1"/>
    <col min="5" max="5" width="8.59765625" style="13" customWidth="1"/>
    <col min="6" max="7" width="14.3984375" style="33" customWidth="1"/>
    <col min="8" max="8" width="12.8984375" style="13" customWidth="1"/>
    <col min="9" max="9" width="10.8984375" style="13" customWidth="1"/>
    <col min="10" max="10" width="9.09765625" style="13" customWidth="1"/>
    <col min="11" max="11" width="12" style="13" customWidth="1"/>
    <col min="12" max="16384" width="9" style="13"/>
  </cols>
  <sheetData>
    <row r="1" spans="1:11" s="11" customFormat="1" ht="30" customHeight="1">
      <c r="A1" s="400" t="s">
        <v>285</v>
      </c>
      <c r="B1" s="403"/>
      <c r="C1" s="403"/>
      <c r="D1" s="403"/>
      <c r="E1" s="403"/>
      <c r="F1" s="403"/>
      <c r="G1" s="403"/>
      <c r="H1" s="403"/>
      <c r="I1" s="403"/>
      <c r="J1" s="403"/>
      <c r="K1" s="403"/>
    </row>
    <row r="2" spans="1:11" ht="14.1" customHeight="1">
      <c r="A2" s="387" t="str">
        <f>'3-3应收票据'!A2:K2</f>
        <v>评估基准日：2024年12月5日</v>
      </c>
      <c r="B2" s="387"/>
      <c r="C2" s="387"/>
      <c r="D2" s="387"/>
      <c r="E2" s="387"/>
      <c r="F2" s="401"/>
      <c r="G2" s="401"/>
      <c r="H2" s="401"/>
      <c r="I2" s="401"/>
      <c r="J2" s="401"/>
      <c r="K2" s="401"/>
    </row>
    <row r="3" spans="1:11" ht="15.75" customHeight="1">
      <c r="A3" s="16" t="str">
        <f>'表3-1货币汇总表'!A3</f>
        <v>被评估单位（或产权持有人）：攀枝花市尚亿科技有限责任公司</v>
      </c>
      <c r="F3" s="157"/>
      <c r="G3" s="157"/>
      <c r="K3" s="17" t="s">
        <v>151</v>
      </c>
    </row>
    <row r="4" spans="1:11" s="12" customFormat="1" ht="36.75" customHeight="1">
      <c r="A4" s="18" t="s">
        <v>152</v>
      </c>
      <c r="B4" s="18" t="s">
        <v>286</v>
      </c>
      <c r="C4" s="18" t="s">
        <v>287</v>
      </c>
      <c r="D4" s="19" t="s">
        <v>288</v>
      </c>
      <c r="E4" s="18" t="s">
        <v>289</v>
      </c>
      <c r="F4" s="46" t="str">
        <f>'3-3应收票据'!F4</f>
        <v>账面价值</v>
      </c>
      <c r="G4" s="46" t="str">
        <f>'3-3应收票据'!G4</f>
        <v>申报价值</v>
      </c>
      <c r="H4" s="18" t="s">
        <v>118</v>
      </c>
      <c r="I4" s="18" t="s">
        <v>119</v>
      </c>
      <c r="J4" s="18" t="s">
        <v>154</v>
      </c>
      <c r="K4" s="18" t="s">
        <v>212</v>
      </c>
    </row>
    <row r="5" spans="1:11" ht="15.75" customHeight="1">
      <c r="A5" s="21"/>
      <c r="B5" s="22"/>
      <c r="C5" s="21"/>
      <c r="D5" s="23"/>
      <c r="E5" s="21"/>
      <c r="F5" s="185"/>
      <c r="G5" s="25" t="str">
        <f>IF(F5="","",F5)</f>
        <v/>
      </c>
      <c r="H5" s="25"/>
      <c r="I5" s="25" t="str">
        <f>IF(G5="","",H5-G5)</f>
        <v/>
      </c>
      <c r="J5" s="25" t="str">
        <f>IF(G5="","",I5/G5*100)</f>
        <v/>
      </c>
      <c r="K5" s="26"/>
    </row>
    <row r="6" spans="1:11" ht="15.75" customHeight="1">
      <c r="A6" s="21"/>
      <c r="B6" s="22"/>
      <c r="C6" s="21"/>
      <c r="D6" s="23"/>
      <c r="E6" s="21"/>
      <c r="F6" s="185"/>
      <c r="G6" s="25" t="str">
        <f t="shared" ref="G6:G22" si="0">IF(F6="","",F6)</f>
        <v/>
      </c>
      <c r="H6" s="25"/>
      <c r="I6" s="25" t="str">
        <f t="shared" ref="I6:I22" si="1">IF(G6="","",H6-G6)</f>
        <v/>
      </c>
      <c r="J6" s="25" t="str">
        <f t="shared" ref="J6:J22" si="2">IF(G6="","",I6/G6*100)</f>
        <v/>
      </c>
      <c r="K6" s="26"/>
    </row>
    <row r="7" spans="1:11" ht="15.75" customHeight="1">
      <c r="A7" s="21"/>
      <c r="B7" s="22"/>
      <c r="C7" s="21"/>
      <c r="D7" s="23"/>
      <c r="E7" s="21"/>
      <c r="F7" s="185"/>
      <c r="G7" s="25" t="str">
        <f t="shared" si="0"/>
        <v/>
      </c>
      <c r="H7" s="25"/>
      <c r="I7" s="25" t="str">
        <f t="shared" si="1"/>
        <v/>
      </c>
      <c r="J7" s="25" t="str">
        <f t="shared" si="2"/>
        <v/>
      </c>
      <c r="K7" s="26"/>
    </row>
    <row r="8" spans="1:11" ht="15.75" customHeight="1">
      <c r="A8" s="21"/>
      <c r="B8" s="22"/>
      <c r="C8" s="21"/>
      <c r="D8" s="23"/>
      <c r="E8" s="21"/>
      <c r="F8" s="185"/>
      <c r="G8" s="25" t="str">
        <f t="shared" si="0"/>
        <v/>
      </c>
      <c r="H8" s="25"/>
      <c r="I8" s="25" t="str">
        <f t="shared" si="1"/>
        <v/>
      </c>
      <c r="J8" s="25" t="str">
        <f t="shared" si="2"/>
        <v/>
      </c>
      <c r="K8" s="26"/>
    </row>
    <row r="9" spans="1:11" ht="15.75" customHeight="1">
      <c r="A9" s="21"/>
      <c r="B9" s="22"/>
      <c r="C9" s="21"/>
      <c r="D9" s="23"/>
      <c r="E9" s="21"/>
      <c r="F9" s="185"/>
      <c r="G9" s="25" t="str">
        <f t="shared" si="0"/>
        <v/>
      </c>
      <c r="H9" s="25"/>
      <c r="I9" s="25" t="str">
        <f t="shared" si="1"/>
        <v/>
      </c>
      <c r="J9" s="25" t="str">
        <f t="shared" si="2"/>
        <v/>
      </c>
      <c r="K9" s="26"/>
    </row>
    <row r="10" spans="1:11" ht="15.75" customHeight="1">
      <c r="A10" s="21"/>
      <c r="B10" s="22"/>
      <c r="C10" s="21"/>
      <c r="D10" s="23"/>
      <c r="E10" s="21"/>
      <c r="F10" s="185"/>
      <c r="G10" s="25" t="str">
        <f t="shared" si="0"/>
        <v/>
      </c>
      <c r="H10" s="25"/>
      <c r="I10" s="25" t="str">
        <f t="shared" si="1"/>
        <v/>
      </c>
      <c r="J10" s="25" t="str">
        <f t="shared" si="2"/>
        <v/>
      </c>
      <c r="K10" s="26"/>
    </row>
    <row r="11" spans="1:11" ht="15.75" customHeight="1">
      <c r="A11" s="21"/>
      <c r="B11" s="22"/>
      <c r="C11" s="21"/>
      <c r="D11" s="23"/>
      <c r="E11" s="21"/>
      <c r="F11" s="185"/>
      <c r="G11" s="25" t="str">
        <f t="shared" si="0"/>
        <v/>
      </c>
      <c r="H11" s="25"/>
      <c r="I11" s="25" t="str">
        <f t="shared" si="1"/>
        <v/>
      </c>
      <c r="J11" s="25" t="str">
        <f t="shared" si="2"/>
        <v/>
      </c>
      <c r="K11" s="26"/>
    </row>
    <row r="12" spans="1:11" ht="15.75" customHeight="1">
      <c r="A12" s="21"/>
      <c r="B12" s="22"/>
      <c r="C12" s="21"/>
      <c r="D12" s="23"/>
      <c r="E12" s="21"/>
      <c r="F12" s="185"/>
      <c r="G12" s="25" t="str">
        <f t="shared" si="0"/>
        <v/>
      </c>
      <c r="H12" s="25"/>
      <c r="I12" s="25" t="str">
        <f t="shared" si="1"/>
        <v/>
      </c>
      <c r="J12" s="25" t="str">
        <f t="shared" si="2"/>
        <v/>
      </c>
      <c r="K12" s="26"/>
    </row>
    <row r="13" spans="1:11" ht="15.75" customHeight="1">
      <c r="A13" s="21"/>
      <c r="B13" s="22"/>
      <c r="C13" s="21"/>
      <c r="D13" s="23"/>
      <c r="E13" s="21"/>
      <c r="F13" s="185"/>
      <c r="G13" s="25" t="str">
        <f t="shared" si="0"/>
        <v/>
      </c>
      <c r="H13" s="25"/>
      <c r="I13" s="25" t="str">
        <f t="shared" si="1"/>
        <v/>
      </c>
      <c r="J13" s="25" t="str">
        <f t="shared" si="2"/>
        <v/>
      </c>
      <c r="K13" s="26"/>
    </row>
    <row r="14" spans="1:11" ht="15.75" customHeight="1">
      <c r="A14" s="21"/>
      <c r="B14" s="22"/>
      <c r="C14" s="21"/>
      <c r="D14" s="23"/>
      <c r="E14" s="21"/>
      <c r="F14" s="185"/>
      <c r="G14" s="25" t="str">
        <f t="shared" si="0"/>
        <v/>
      </c>
      <c r="H14" s="25"/>
      <c r="I14" s="25" t="str">
        <f t="shared" si="1"/>
        <v/>
      </c>
      <c r="J14" s="25" t="str">
        <f t="shared" si="2"/>
        <v/>
      </c>
      <c r="K14" s="26"/>
    </row>
    <row r="15" spans="1:11" ht="15.75" customHeight="1">
      <c r="A15" s="21"/>
      <c r="B15" s="22"/>
      <c r="C15" s="21"/>
      <c r="D15" s="23"/>
      <c r="E15" s="21"/>
      <c r="F15" s="185"/>
      <c r="G15" s="25" t="str">
        <f t="shared" si="0"/>
        <v/>
      </c>
      <c r="H15" s="25"/>
      <c r="I15" s="25" t="str">
        <f t="shared" si="1"/>
        <v/>
      </c>
      <c r="J15" s="25" t="str">
        <f t="shared" si="2"/>
        <v/>
      </c>
      <c r="K15" s="26"/>
    </row>
    <row r="16" spans="1:11" ht="15.75" customHeight="1">
      <c r="A16" s="21"/>
      <c r="B16" s="22"/>
      <c r="C16" s="21"/>
      <c r="D16" s="23"/>
      <c r="E16" s="21"/>
      <c r="F16" s="185"/>
      <c r="G16" s="25" t="str">
        <f t="shared" si="0"/>
        <v/>
      </c>
      <c r="H16" s="25"/>
      <c r="I16" s="25" t="str">
        <f t="shared" si="1"/>
        <v/>
      </c>
      <c r="J16" s="25" t="str">
        <f t="shared" si="2"/>
        <v/>
      </c>
      <c r="K16" s="26"/>
    </row>
    <row r="17" spans="1:11" ht="15.75" customHeight="1">
      <c r="A17" s="21"/>
      <c r="B17" s="22"/>
      <c r="C17" s="21"/>
      <c r="D17" s="23"/>
      <c r="E17" s="21"/>
      <c r="F17" s="185"/>
      <c r="G17" s="25" t="str">
        <f t="shared" si="0"/>
        <v/>
      </c>
      <c r="H17" s="25"/>
      <c r="I17" s="25" t="str">
        <f t="shared" si="1"/>
        <v/>
      </c>
      <c r="J17" s="25" t="str">
        <f t="shared" si="2"/>
        <v/>
      </c>
      <c r="K17" s="26"/>
    </row>
    <row r="18" spans="1:11" ht="15.75" customHeight="1">
      <c r="A18" s="21"/>
      <c r="B18" s="22"/>
      <c r="C18" s="21"/>
      <c r="D18" s="23"/>
      <c r="E18" s="21"/>
      <c r="F18" s="185"/>
      <c r="G18" s="25" t="str">
        <f t="shared" si="0"/>
        <v/>
      </c>
      <c r="H18" s="25"/>
      <c r="I18" s="25" t="str">
        <f t="shared" si="1"/>
        <v/>
      </c>
      <c r="J18" s="25" t="str">
        <f t="shared" si="2"/>
        <v/>
      </c>
      <c r="K18" s="26"/>
    </row>
    <row r="19" spans="1:11" ht="15.75" customHeight="1">
      <c r="A19" s="21"/>
      <c r="B19" s="22"/>
      <c r="C19" s="21"/>
      <c r="D19" s="23"/>
      <c r="E19" s="21"/>
      <c r="F19" s="185"/>
      <c r="G19" s="25" t="str">
        <f t="shared" si="0"/>
        <v/>
      </c>
      <c r="H19" s="25"/>
      <c r="I19" s="25" t="str">
        <f t="shared" si="1"/>
        <v/>
      </c>
      <c r="J19" s="25" t="str">
        <f t="shared" si="2"/>
        <v/>
      </c>
      <c r="K19" s="26"/>
    </row>
    <row r="20" spans="1:11" ht="15.75" customHeight="1">
      <c r="A20" s="21"/>
      <c r="B20" s="22"/>
      <c r="C20" s="21"/>
      <c r="D20" s="23"/>
      <c r="E20" s="21"/>
      <c r="F20" s="185"/>
      <c r="G20" s="25" t="str">
        <f t="shared" si="0"/>
        <v/>
      </c>
      <c r="H20" s="25"/>
      <c r="I20" s="25" t="str">
        <f t="shared" si="1"/>
        <v/>
      </c>
      <c r="J20" s="25" t="str">
        <f t="shared" si="2"/>
        <v/>
      </c>
      <c r="K20" s="26"/>
    </row>
    <row r="21" spans="1:11" ht="15.75" customHeight="1">
      <c r="A21" s="21"/>
      <c r="B21" s="22"/>
      <c r="C21" s="21"/>
      <c r="D21" s="23"/>
      <c r="E21" s="21"/>
      <c r="F21" s="185"/>
      <c r="G21" s="25" t="str">
        <f t="shared" si="0"/>
        <v/>
      </c>
      <c r="H21" s="25"/>
      <c r="I21" s="25" t="str">
        <f t="shared" si="1"/>
        <v/>
      </c>
      <c r="J21" s="25" t="str">
        <f t="shared" si="2"/>
        <v/>
      </c>
      <c r="K21" s="26"/>
    </row>
    <row r="22" spans="1:11" ht="15.75" customHeight="1">
      <c r="A22" s="21"/>
      <c r="B22" s="22"/>
      <c r="C22" s="21"/>
      <c r="D22" s="23"/>
      <c r="E22" s="21"/>
      <c r="F22" s="185"/>
      <c r="G22" s="25" t="str">
        <f t="shared" si="0"/>
        <v/>
      </c>
      <c r="H22" s="25"/>
      <c r="I22" s="25" t="str">
        <f t="shared" si="1"/>
        <v/>
      </c>
      <c r="J22" s="25" t="str">
        <f t="shared" si="2"/>
        <v/>
      </c>
      <c r="K22" s="26"/>
    </row>
    <row r="23" spans="1:11" ht="15.75" customHeight="1">
      <c r="A23" s="393" t="s">
        <v>283</v>
      </c>
      <c r="B23" s="394"/>
      <c r="C23" s="21"/>
      <c r="D23" s="23"/>
      <c r="E23" s="21"/>
      <c r="F23" s="185">
        <f>SUM(F5:F22)</f>
        <v>0</v>
      </c>
      <c r="G23" s="185">
        <f>SUM(G5:G22)</f>
        <v>0</v>
      </c>
      <c r="H23" s="185">
        <f>SUM(H5:H22)</f>
        <v>0</v>
      </c>
      <c r="I23" s="32">
        <f>H23-G23</f>
        <v>0</v>
      </c>
      <c r="J23" s="32" t="str">
        <f>IF(G23=0,"",I23/G23*100)</f>
        <v/>
      </c>
      <c r="K23" s="26"/>
    </row>
    <row r="24" spans="1:11" ht="15.75" customHeight="1">
      <c r="A24" s="393" t="s">
        <v>290</v>
      </c>
      <c r="B24" s="394"/>
      <c r="C24" s="21"/>
      <c r="D24" s="23"/>
      <c r="E24" s="21"/>
      <c r="F24" s="185"/>
      <c r="G24" s="185"/>
      <c r="H24" s="32"/>
      <c r="I24" s="32"/>
      <c r="J24" s="32" t="str">
        <f>IF(G24=0,"",I24/G24*100)</f>
        <v/>
      </c>
      <c r="K24" s="26"/>
    </row>
    <row r="25" spans="1:11" ht="15.75" customHeight="1">
      <c r="A25" s="393" t="s">
        <v>219</v>
      </c>
      <c r="B25" s="394"/>
      <c r="C25" s="26"/>
      <c r="D25" s="23"/>
      <c r="E25" s="26"/>
      <c r="F25" s="32">
        <f>F23-F24</f>
        <v>0</v>
      </c>
      <c r="G25" s="32">
        <f>G23-G24</f>
        <v>0</v>
      </c>
      <c r="H25" s="32">
        <f>H23-H24</f>
        <v>0</v>
      </c>
      <c r="I25" s="32">
        <f>H25-G25</f>
        <v>0</v>
      </c>
      <c r="J25" s="32" t="str">
        <f>IF(G25=0,"",I25/G25*100)</f>
        <v/>
      </c>
      <c r="K25" s="26"/>
    </row>
    <row r="26" spans="1:11" ht="15.75" customHeight="1">
      <c r="A26" s="28" t="str">
        <f>'3-3应收票据'!A28</f>
        <v>被评估单位（或产权持有单位）
填表人：</v>
      </c>
      <c r="B26" s="28"/>
      <c r="C26" s="28"/>
      <c r="F26" s="29" t="str">
        <f>'3-3应收票据'!H28</f>
        <v>资产评估专业人员：邓晓川、张文斌</v>
      </c>
      <c r="G26" s="29"/>
      <c r="H26" s="29"/>
      <c r="I26" s="29"/>
      <c r="J26" s="29"/>
      <c r="K26" s="29"/>
    </row>
    <row r="27" spans="1:11" ht="15.75" customHeight="1">
      <c r="A27" s="28" t="str">
        <f>'3-3应收票据'!A29</f>
        <v>填表日期：2024年12月5日</v>
      </c>
      <c r="B27" s="28"/>
      <c r="C27" s="28"/>
    </row>
  </sheetData>
  <mergeCells count="5">
    <mergeCell ref="A1:K1"/>
    <mergeCell ref="A2:K2"/>
    <mergeCell ref="A23:B23"/>
    <mergeCell ref="A24:B24"/>
    <mergeCell ref="A25:B25"/>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Roman,常规"3-4
&amp;"宋体,常规"共&amp;"Times New Roman,常规"&amp;N&amp;"宋体,常规"页第&amp;"Times New Roman,常规"&amp;P&amp;"宋体,常规"页</oddHeader>
  </headerFooter>
  <legacyDrawing r:id="rId1"/>
</worksheet>
</file>

<file path=xl/worksheets/sheet18.xml><?xml version="1.0" encoding="utf-8"?>
<worksheet xmlns="http://schemas.openxmlformats.org/spreadsheetml/2006/main" xmlns:r="http://schemas.openxmlformats.org/officeDocument/2006/relationships">
  <sheetPr codeName="Sheet20">
    <tabColor rgb="FF00B050"/>
    <pageSetUpPr fitToPage="1"/>
  </sheetPr>
  <dimension ref="A1:K18"/>
  <sheetViews>
    <sheetView workbookViewId="0">
      <pane xSplit="5" ySplit="4" topLeftCell="F5" activePane="bottomRight" state="frozen"/>
      <selection activeCell="F5" sqref="F5:F10"/>
      <selection pane="topRight" activeCell="F5" sqref="F5:F10"/>
      <selection pane="bottomLeft" activeCell="F5" sqref="F5:F10"/>
      <selection pane="bottomRight" activeCell="F5" sqref="F5:F10"/>
    </sheetView>
  </sheetViews>
  <sheetFormatPr defaultColWidth="9" defaultRowHeight="15.75" customHeight="1"/>
  <cols>
    <col min="1" max="1" width="6.3984375" style="13" customWidth="1"/>
    <col min="2" max="2" width="26.3984375" style="13" customWidth="1"/>
    <col min="3" max="3" width="14.09765625" style="13" customWidth="1"/>
    <col min="4" max="4" width="13.59765625" style="14" customWidth="1"/>
    <col min="5" max="5" width="9.09765625" style="13" customWidth="1"/>
    <col min="6" max="7" width="13.09765625" style="13" customWidth="1"/>
    <col min="8" max="8" width="14.19921875" style="13" customWidth="1"/>
    <col min="9" max="9" width="10.69921875" style="13" customWidth="1"/>
    <col min="10" max="10" width="10.8984375" style="13" customWidth="1"/>
    <col min="11" max="11" width="10.09765625" style="13" customWidth="1"/>
    <col min="12" max="16384" width="9" style="13"/>
  </cols>
  <sheetData>
    <row r="1" spans="1:11" s="11" customFormat="1" ht="30" customHeight="1">
      <c r="A1" s="400" t="s">
        <v>291</v>
      </c>
      <c r="B1" s="403"/>
      <c r="C1" s="403"/>
      <c r="D1" s="403"/>
      <c r="E1" s="403"/>
      <c r="F1" s="403"/>
      <c r="G1" s="403"/>
      <c r="H1" s="403"/>
      <c r="I1" s="403"/>
      <c r="J1" s="403"/>
      <c r="K1" s="403"/>
    </row>
    <row r="2" spans="1:11" ht="14.1" customHeight="1">
      <c r="A2" s="387" t="str">
        <f>'3-4应收账款'!A2:K2</f>
        <v>评估基准日：2024年12月5日</v>
      </c>
      <c r="B2" s="387"/>
      <c r="C2" s="387"/>
      <c r="D2" s="387"/>
      <c r="E2" s="387"/>
      <c r="F2" s="387"/>
      <c r="G2" s="387"/>
      <c r="H2" s="401"/>
      <c r="I2" s="401"/>
      <c r="J2" s="401"/>
      <c r="K2" s="401"/>
    </row>
    <row r="3" spans="1:11" ht="15.75" customHeight="1">
      <c r="A3" s="16" t="str">
        <f>'表3-1货币汇总表'!A3</f>
        <v>被评估单位（或产权持有人）：攀枝花市尚亿科技有限责任公司</v>
      </c>
      <c r="K3" s="17" t="s">
        <v>151</v>
      </c>
    </row>
    <row r="4" spans="1:11" s="12" customFormat="1" ht="20.100000000000001" customHeight="1">
      <c r="A4" s="18" t="s">
        <v>152</v>
      </c>
      <c r="B4" s="18" t="s">
        <v>292</v>
      </c>
      <c r="C4" s="18" t="s">
        <v>287</v>
      </c>
      <c r="D4" s="19" t="s">
        <v>288</v>
      </c>
      <c r="E4" s="18" t="s">
        <v>289</v>
      </c>
      <c r="F4" s="18" t="str">
        <f>'3-4应收账款'!F4</f>
        <v>账面价值</v>
      </c>
      <c r="G4" s="18" t="str">
        <f>'3-4应收账款'!G4</f>
        <v>申报价值</v>
      </c>
      <c r="H4" s="18" t="s">
        <v>118</v>
      </c>
      <c r="I4" s="18" t="s">
        <v>119</v>
      </c>
      <c r="J4" s="18" t="s">
        <v>154</v>
      </c>
      <c r="K4" s="18" t="s">
        <v>212</v>
      </c>
    </row>
    <row r="5" spans="1:11" ht="20.100000000000001" customHeight="1">
      <c r="A5" s="21">
        <v>1</v>
      </c>
      <c r="B5" s="190" t="s">
        <v>293</v>
      </c>
      <c r="C5" s="18" t="s">
        <v>294</v>
      </c>
      <c r="D5" s="23">
        <v>42641</v>
      </c>
      <c r="E5" s="21" t="s">
        <v>295</v>
      </c>
      <c r="F5" s="32"/>
      <c r="G5" s="25" t="str">
        <f>IF(F5="","",F5)</f>
        <v/>
      </c>
      <c r="H5" s="25"/>
      <c r="I5" s="25" t="str">
        <f>IF(G5="","",H5-G5)</f>
        <v/>
      </c>
      <c r="J5" s="25" t="str">
        <f>IF(G5="","",I5/G5*100)</f>
        <v/>
      </c>
      <c r="K5" s="26"/>
    </row>
    <row r="6" spans="1:11" ht="20.100000000000001" customHeight="1">
      <c r="A6" s="21">
        <v>2</v>
      </c>
      <c r="B6" s="190"/>
      <c r="C6" s="18"/>
      <c r="D6" s="23"/>
      <c r="E6" s="21"/>
      <c r="F6" s="32"/>
      <c r="G6" s="25" t="str">
        <f t="shared" ref="G6:G13" si="0">IF(F6="","",F6)</f>
        <v/>
      </c>
      <c r="H6" s="25"/>
      <c r="I6" s="25" t="str">
        <f t="shared" ref="I6:I13" si="1">IF(G6="","",H6-G6)</f>
        <v/>
      </c>
      <c r="J6" s="25" t="str">
        <f t="shared" ref="J6:J13" si="2">IF(G6="","",I6/G6*100)</f>
        <v/>
      </c>
      <c r="K6" s="26"/>
    </row>
    <row r="7" spans="1:11" ht="20.100000000000001" customHeight="1">
      <c r="A7" s="21"/>
      <c r="B7" s="22"/>
      <c r="C7" s="21"/>
      <c r="D7" s="23"/>
      <c r="E7" s="26"/>
      <c r="F7" s="32"/>
      <c r="G7" s="25" t="str">
        <f t="shared" si="0"/>
        <v/>
      </c>
      <c r="H7" s="25"/>
      <c r="I7" s="25" t="str">
        <f t="shared" si="1"/>
        <v/>
      </c>
      <c r="J7" s="25" t="str">
        <f t="shared" si="2"/>
        <v/>
      </c>
      <c r="K7" s="26"/>
    </row>
    <row r="8" spans="1:11" ht="20.100000000000001" customHeight="1">
      <c r="A8" s="21"/>
      <c r="B8" s="22"/>
      <c r="C8" s="21"/>
      <c r="D8" s="23"/>
      <c r="E8" s="26"/>
      <c r="F8" s="32"/>
      <c r="G8" s="25" t="str">
        <f t="shared" si="0"/>
        <v/>
      </c>
      <c r="H8" s="25"/>
      <c r="I8" s="25" t="str">
        <f t="shared" si="1"/>
        <v/>
      </c>
      <c r="J8" s="25" t="str">
        <f t="shared" si="2"/>
        <v/>
      </c>
      <c r="K8" s="26"/>
    </row>
    <row r="9" spans="1:11" ht="20.100000000000001" customHeight="1">
      <c r="A9" s="21"/>
      <c r="B9" s="22"/>
      <c r="C9" s="21"/>
      <c r="D9" s="23"/>
      <c r="E9" s="26"/>
      <c r="F9" s="32"/>
      <c r="G9" s="25" t="str">
        <f t="shared" si="0"/>
        <v/>
      </c>
      <c r="H9" s="25"/>
      <c r="I9" s="25" t="str">
        <f t="shared" si="1"/>
        <v/>
      </c>
      <c r="J9" s="25" t="str">
        <f t="shared" si="2"/>
        <v/>
      </c>
      <c r="K9" s="26"/>
    </row>
    <row r="10" spans="1:11" ht="20.100000000000001" customHeight="1">
      <c r="A10" s="21"/>
      <c r="B10" s="22"/>
      <c r="C10" s="21"/>
      <c r="D10" s="23"/>
      <c r="E10" s="26"/>
      <c r="F10" s="32"/>
      <c r="G10" s="25" t="str">
        <f t="shared" si="0"/>
        <v/>
      </c>
      <c r="H10" s="25"/>
      <c r="I10" s="25" t="str">
        <f t="shared" si="1"/>
        <v/>
      </c>
      <c r="J10" s="25" t="str">
        <f t="shared" si="2"/>
        <v/>
      </c>
      <c r="K10" s="26"/>
    </row>
    <row r="11" spans="1:11" ht="20.100000000000001" customHeight="1">
      <c r="A11" s="21"/>
      <c r="B11" s="22"/>
      <c r="C11" s="21"/>
      <c r="D11" s="23"/>
      <c r="E11" s="26"/>
      <c r="F11" s="32"/>
      <c r="G11" s="25" t="str">
        <f t="shared" si="0"/>
        <v/>
      </c>
      <c r="H11" s="25"/>
      <c r="I11" s="25" t="str">
        <f t="shared" si="1"/>
        <v/>
      </c>
      <c r="J11" s="25" t="str">
        <f t="shared" si="2"/>
        <v/>
      </c>
      <c r="K11" s="26"/>
    </row>
    <row r="12" spans="1:11" ht="20.100000000000001" customHeight="1">
      <c r="A12" s="21"/>
      <c r="B12" s="22"/>
      <c r="C12" s="21"/>
      <c r="D12" s="23"/>
      <c r="E12" s="26"/>
      <c r="F12" s="32"/>
      <c r="G12" s="25" t="str">
        <f t="shared" si="0"/>
        <v/>
      </c>
      <c r="H12" s="25"/>
      <c r="I12" s="25" t="str">
        <f t="shared" si="1"/>
        <v/>
      </c>
      <c r="J12" s="25" t="str">
        <f t="shared" si="2"/>
        <v/>
      </c>
      <c r="K12" s="26"/>
    </row>
    <row r="13" spans="1:11" ht="20.100000000000001" customHeight="1">
      <c r="A13" s="21"/>
      <c r="B13" s="22"/>
      <c r="C13" s="21"/>
      <c r="D13" s="23"/>
      <c r="E13" s="26"/>
      <c r="F13" s="32"/>
      <c r="G13" s="25" t="str">
        <f t="shared" si="0"/>
        <v/>
      </c>
      <c r="H13" s="25"/>
      <c r="I13" s="25" t="str">
        <f t="shared" si="1"/>
        <v/>
      </c>
      <c r="J13" s="25" t="str">
        <f t="shared" si="2"/>
        <v/>
      </c>
      <c r="K13" s="26"/>
    </row>
    <row r="14" spans="1:11" ht="20.100000000000001" customHeight="1">
      <c r="A14" s="393" t="s">
        <v>283</v>
      </c>
      <c r="B14" s="394"/>
      <c r="C14" s="21"/>
      <c r="D14" s="23"/>
      <c r="E14" s="21"/>
      <c r="F14" s="185">
        <f>SUM(F5:F13)</f>
        <v>0</v>
      </c>
      <c r="G14" s="185">
        <f>SUM(G5:G13)</f>
        <v>0</v>
      </c>
      <c r="H14" s="185">
        <f>SUM(H5:H13)</f>
        <v>0</v>
      </c>
      <c r="I14" s="32">
        <f>H14-G14</f>
        <v>0</v>
      </c>
      <c r="J14" s="32" t="str">
        <f>IF(G14=0,"",I14/G14*100)</f>
        <v/>
      </c>
      <c r="K14" s="26"/>
    </row>
    <row r="15" spans="1:11" ht="20.100000000000001" customHeight="1">
      <c r="A15" s="393" t="s">
        <v>296</v>
      </c>
      <c r="B15" s="394"/>
      <c r="C15" s="21"/>
      <c r="D15" s="23"/>
      <c r="E15" s="21"/>
      <c r="F15" s="185"/>
      <c r="G15" s="185"/>
      <c r="H15" s="32"/>
      <c r="I15" s="32"/>
      <c r="J15" s="32" t="str">
        <f>IF(G15=0,"",I15/G15*100)</f>
        <v/>
      </c>
      <c r="K15" s="26"/>
    </row>
    <row r="16" spans="1:11" ht="20.100000000000001" customHeight="1">
      <c r="A16" s="407" t="s">
        <v>260</v>
      </c>
      <c r="B16" s="408"/>
      <c r="C16" s="26"/>
      <c r="D16" s="38"/>
      <c r="E16" s="26"/>
      <c r="F16" s="32">
        <f>F14-F15</f>
        <v>0</v>
      </c>
      <c r="G16" s="32">
        <f>G14-G15</f>
        <v>0</v>
      </c>
      <c r="H16" s="32">
        <f>H14-H15</f>
        <v>0</v>
      </c>
      <c r="I16" s="32">
        <f>H16-G16</f>
        <v>0</v>
      </c>
      <c r="J16" s="32" t="str">
        <f>IF(G16=0,"",I16/G16*100)</f>
        <v/>
      </c>
      <c r="K16" s="26"/>
    </row>
    <row r="17" spans="1:11" ht="20.100000000000001" customHeight="1">
      <c r="A17" s="28" t="str">
        <f>'3-4应收账款'!A26</f>
        <v>被评估单位（或产权持有单位）
填表人：</v>
      </c>
      <c r="B17" s="28"/>
      <c r="C17" s="56"/>
      <c r="E17" s="39"/>
      <c r="F17" s="39"/>
      <c r="G17" s="39"/>
      <c r="H17" s="29" t="str">
        <f>'3-4应收账款'!F26</f>
        <v>资产评估专业人员：邓晓川、张文斌</v>
      </c>
      <c r="I17" s="29"/>
      <c r="J17" s="29"/>
      <c r="K17" s="29"/>
    </row>
    <row r="18" spans="1:11" ht="20.100000000000001" customHeight="1">
      <c r="A18" s="28" t="str">
        <f>'3-4应收账款'!A27</f>
        <v>填表日期：2024年12月5日</v>
      </c>
      <c r="B18" s="28"/>
      <c r="C18" s="28"/>
      <c r="E18" s="39"/>
      <c r="F18" s="39"/>
      <c r="G18" s="39"/>
      <c r="H18" s="39"/>
      <c r="I18" s="39"/>
      <c r="J18" s="39"/>
      <c r="K18" s="39"/>
    </row>
  </sheetData>
  <mergeCells count="5">
    <mergeCell ref="A1:K1"/>
    <mergeCell ref="A2:K2"/>
    <mergeCell ref="A14:B14"/>
    <mergeCell ref="A15:B15"/>
    <mergeCell ref="A16:B16"/>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Roman,常规"3-5
&amp;"宋体,常规"共&amp;"Times New Roman,常规"&amp;N&amp;"宋体,常规"页第&amp;"Times New Roman,常规"&amp;P&amp;"宋体,常规"页</oddHeader>
  </headerFooter>
  <legacyDrawing r:id="rId1"/>
</worksheet>
</file>

<file path=xl/worksheets/sheet19.xml><?xml version="1.0" encoding="utf-8"?>
<worksheet xmlns="http://schemas.openxmlformats.org/spreadsheetml/2006/main" xmlns:r="http://schemas.openxmlformats.org/officeDocument/2006/relationships">
  <sheetPr codeName="Sheet19">
    <pageSetUpPr fitToPage="1"/>
  </sheetPr>
  <dimension ref="A1:L14"/>
  <sheetViews>
    <sheetView workbookViewId="0">
      <pane xSplit="6" ySplit="4" topLeftCell="G5" activePane="bottomRight" state="frozen"/>
      <selection sqref="A1:J1"/>
      <selection pane="topRight" sqref="A1:J1"/>
      <selection pane="bottomLeft" sqref="A1:J1"/>
      <selection pane="bottomRight" sqref="A1:L1"/>
    </sheetView>
  </sheetViews>
  <sheetFormatPr defaultColWidth="9" defaultRowHeight="15.75" customHeight="1"/>
  <cols>
    <col min="1" max="1" width="5" style="13" customWidth="1"/>
    <col min="2" max="2" width="20.3984375" style="13" customWidth="1"/>
    <col min="3" max="3" width="10.8984375" style="14" customWidth="1"/>
    <col min="4" max="4" width="11" style="13" customWidth="1"/>
    <col min="5" max="5" width="12.8984375" style="14" customWidth="1"/>
    <col min="6" max="6" width="9.59765625" style="13" customWidth="1"/>
    <col min="7" max="9" width="12.59765625" style="13" customWidth="1"/>
    <col min="10" max="10" width="10" style="13" customWidth="1"/>
    <col min="11" max="11" width="10.3984375" style="13" customWidth="1"/>
    <col min="12" max="16384" width="9" style="13"/>
  </cols>
  <sheetData>
    <row r="1" spans="1:12" s="11" customFormat="1" ht="30" customHeight="1">
      <c r="A1" s="400" t="s">
        <v>297</v>
      </c>
      <c r="B1" s="403"/>
      <c r="C1" s="403"/>
      <c r="D1" s="403"/>
      <c r="E1" s="403"/>
      <c r="F1" s="403"/>
      <c r="G1" s="403"/>
      <c r="H1" s="403"/>
      <c r="I1" s="403"/>
      <c r="J1" s="403"/>
      <c r="K1" s="403"/>
      <c r="L1" s="403"/>
    </row>
    <row r="2" spans="1:12" ht="14.1" customHeight="1">
      <c r="A2" s="387" t="str">
        <f>'3-5预付账款'!A2:K2</f>
        <v>评估基准日：2024年12月5日</v>
      </c>
      <c r="B2" s="387"/>
      <c r="C2" s="387"/>
      <c r="D2" s="387"/>
      <c r="E2" s="387"/>
      <c r="F2" s="387"/>
      <c r="G2" s="387"/>
      <c r="H2" s="387"/>
      <c r="I2" s="401"/>
      <c r="J2" s="401"/>
      <c r="K2" s="401"/>
      <c r="L2" s="401"/>
    </row>
    <row r="3" spans="1:12" ht="15.75" customHeight="1">
      <c r="A3" s="16" t="str">
        <f>'表3-1货币汇总表'!A3</f>
        <v>被评估单位（或产权持有人）：攀枝花市尚亿科技有限责任公司</v>
      </c>
      <c r="L3" s="17" t="s">
        <v>151</v>
      </c>
    </row>
    <row r="4" spans="1:12" s="12" customFormat="1" ht="20.100000000000001" customHeight="1">
      <c r="A4" s="18" t="s">
        <v>152</v>
      </c>
      <c r="B4" s="18" t="s">
        <v>286</v>
      </c>
      <c r="C4" s="19" t="s">
        <v>288</v>
      </c>
      <c r="D4" s="18" t="s">
        <v>298</v>
      </c>
      <c r="E4" s="19" t="s">
        <v>299</v>
      </c>
      <c r="F4" s="18" t="s">
        <v>300</v>
      </c>
      <c r="G4" s="18" t="str">
        <f>'3-5预付账款'!F4</f>
        <v>账面价值</v>
      </c>
      <c r="H4" s="18" t="str">
        <f>'3-5预付账款'!G4</f>
        <v>申报价值</v>
      </c>
      <c r="I4" s="18" t="s">
        <v>118</v>
      </c>
      <c r="J4" s="18" t="s">
        <v>119</v>
      </c>
      <c r="K4" s="18" t="s">
        <v>154</v>
      </c>
      <c r="L4" s="18" t="s">
        <v>212</v>
      </c>
    </row>
    <row r="5" spans="1:12" ht="20.100000000000001" customHeight="1">
      <c r="A5" s="21">
        <v>1</v>
      </c>
      <c r="B5" s="189"/>
      <c r="C5" s="23"/>
      <c r="D5" s="32"/>
      <c r="E5" s="23"/>
      <c r="F5" s="21"/>
      <c r="G5" s="32"/>
      <c r="H5" s="25" t="str">
        <f>IF(G5="","",G5)</f>
        <v/>
      </c>
      <c r="I5" s="25"/>
      <c r="J5" s="25" t="str">
        <f>IF(H5="","",I5-H5)</f>
        <v/>
      </c>
      <c r="K5" s="25" t="str">
        <f>IF(H5="","",J5/H5*100)</f>
        <v/>
      </c>
      <c r="L5" s="26"/>
    </row>
    <row r="6" spans="1:12" ht="20.100000000000001" customHeight="1">
      <c r="A6" s="21"/>
      <c r="B6" s="22"/>
      <c r="C6" s="23"/>
      <c r="D6" s="32"/>
      <c r="E6" s="23"/>
      <c r="F6" s="21"/>
      <c r="G6" s="32"/>
      <c r="H6" s="25" t="str">
        <f t="shared" ref="H6:H11" si="0">IF(G6="","",G6)</f>
        <v/>
      </c>
      <c r="I6" s="25"/>
      <c r="J6" s="25" t="str">
        <f t="shared" ref="J6:J11" si="1">IF(H6="","",I6-H6)</f>
        <v/>
      </c>
      <c r="K6" s="25" t="str">
        <f t="shared" ref="K6:K11" si="2">IF(H6="","",J6/H6*100)</f>
        <v/>
      </c>
      <c r="L6" s="26"/>
    </row>
    <row r="7" spans="1:12" ht="20.100000000000001" customHeight="1">
      <c r="A7" s="21"/>
      <c r="B7" s="22"/>
      <c r="C7" s="23"/>
      <c r="D7" s="32"/>
      <c r="E7" s="23"/>
      <c r="F7" s="21"/>
      <c r="G7" s="32"/>
      <c r="H7" s="25" t="str">
        <f t="shared" si="0"/>
        <v/>
      </c>
      <c r="I7" s="25"/>
      <c r="J7" s="25" t="str">
        <f t="shared" si="1"/>
        <v/>
      </c>
      <c r="K7" s="25" t="str">
        <f t="shared" si="2"/>
        <v/>
      </c>
      <c r="L7" s="26"/>
    </row>
    <row r="8" spans="1:12" ht="20.100000000000001" customHeight="1">
      <c r="A8" s="21"/>
      <c r="B8" s="22"/>
      <c r="C8" s="23"/>
      <c r="D8" s="32"/>
      <c r="E8" s="23"/>
      <c r="F8" s="21"/>
      <c r="G8" s="32"/>
      <c r="H8" s="25" t="str">
        <f t="shared" si="0"/>
        <v/>
      </c>
      <c r="I8" s="25"/>
      <c r="J8" s="25" t="str">
        <f t="shared" si="1"/>
        <v/>
      </c>
      <c r="K8" s="25" t="str">
        <f t="shared" si="2"/>
        <v/>
      </c>
      <c r="L8" s="26"/>
    </row>
    <row r="9" spans="1:12" ht="20.100000000000001" customHeight="1">
      <c r="A9" s="21"/>
      <c r="B9" s="22"/>
      <c r="C9" s="23"/>
      <c r="D9" s="32"/>
      <c r="E9" s="23"/>
      <c r="F9" s="21"/>
      <c r="G9" s="32"/>
      <c r="H9" s="25" t="str">
        <f t="shared" si="0"/>
        <v/>
      </c>
      <c r="I9" s="25"/>
      <c r="J9" s="25" t="str">
        <f t="shared" si="1"/>
        <v/>
      </c>
      <c r="K9" s="25" t="str">
        <f t="shared" si="2"/>
        <v/>
      </c>
      <c r="L9" s="26"/>
    </row>
    <row r="10" spans="1:12" ht="20.100000000000001" customHeight="1">
      <c r="A10" s="21"/>
      <c r="B10" s="22"/>
      <c r="C10" s="23"/>
      <c r="D10" s="32"/>
      <c r="E10" s="23"/>
      <c r="F10" s="21"/>
      <c r="G10" s="32"/>
      <c r="H10" s="25" t="str">
        <f t="shared" si="0"/>
        <v/>
      </c>
      <c r="I10" s="25"/>
      <c r="J10" s="25" t="str">
        <f t="shared" si="1"/>
        <v/>
      </c>
      <c r="K10" s="25" t="str">
        <f t="shared" si="2"/>
        <v/>
      </c>
      <c r="L10" s="26"/>
    </row>
    <row r="11" spans="1:12" ht="20.100000000000001" customHeight="1">
      <c r="A11" s="21"/>
      <c r="B11" s="22"/>
      <c r="C11" s="23"/>
      <c r="D11" s="32"/>
      <c r="E11" s="23"/>
      <c r="F11" s="21"/>
      <c r="G11" s="32"/>
      <c r="H11" s="25" t="str">
        <f t="shared" si="0"/>
        <v/>
      </c>
      <c r="I11" s="25"/>
      <c r="J11" s="25" t="str">
        <f t="shared" si="1"/>
        <v/>
      </c>
      <c r="K11" s="25" t="str">
        <f t="shared" si="2"/>
        <v/>
      </c>
      <c r="L11" s="26"/>
    </row>
    <row r="12" spans="1:12" ht="20.100000000000001" customHeight="1">
      <c r="A12" s="393" t="s">
        <v>283</v>
      </c>
      <c r="B12" s="394"/>
      <c r="C12" s="38"/>
      <c r="D12" s="32"/>
      <c r="E12" s="38"/>
      <c r="F12" s="26"/>
      <c r="G12" s="32">
        <f>SUM(G5:G11)</f>
        <v>0</v>
      </c>
      <c r="H12" s="32">
        <f>SUM(H5:H11)</f>
        <v>0</v>
      </c>
      <c r="I12" s="32">
        <f>SUM(I5:I11)</f>
        <v>0</v>
      </c>
      <c r="J12" s="32">
        <f>I12-H12</f>
        <v>0</v>
      </c>
      <c r="K12" s="32" t="str">
        <f>IF(H12=0,"",J12/H12*100)</f>
        <v/>
      </c>
      <c r="L12" s="26"/>
    </row>
    <row r="13" spans="1:12" ht="20.100000000000001" customHeight="1">
      <c r="A13" s="28" t="str">
        <f>'3-5预付账款'!A17</f>
        <v>被评估单位（或产权持有单位）
填表人：</v>
      </c>
      <c r="B13" s="28"/>
      <c r="D13" s="56"/>
      <c r="G13" s="29" t="str">
        <f>'3-5预付账款'!H17</f>
        <v>资产评估专业人员：邓晓川、张文斌</v>
      </c>
      <c r="H13" s="29"/>
      <c r="I13" s="29"/>
      <c r="J13" s="29"/>
      <c r="K13" s="29"/>
      <c r="L13" s="29"/>
    </row>
    <row r="14" spans="1:12" ht="20.100000000000001" customHeight="1">
      <c r="A14" s="28" t="str">
        <f>'3-5预付账款'!A18</f>
        <v>填表日期：2024年12月5日</v>
      </c>
      <c r="B14" s="28"/>
      <c r="D14" s="28"/>
    </row>
  </sheetData>
  <mergeCells count="3">
    <mergeCell ref="A1:L1"/>
    <mergeCell ref="A2:L2"/>
    <mergeCell ref="A12:B12"/>
  </mergeCells>
  <phoneticPr fontId="19" type="noConversion"/>
  <printOptions horizontalCentered="1"/>
  <pageMargins left="0.39370078740157499" right="0.39370078740157499" top="0.86614173228346403" bottom="0.86614173228346403" header="1.1000000000000001" footer="0.511811023622047"/>
  <pageSetup paperSize="9" fitToHeight="0" orientation="landscape"/>
  <headerFooter scaleWithDoc="0">
    <oddHeader>&amp;R&amp;"宋体,常规"&amp;10表&amp;"Times New Roman,常规"3-6
&amp;"宋体,常规"共&amp;"Times New Roman,常规"&amp;N&amp;"宋体,常规"页第&amp;"Times New Roman,常规"&amp;P&amp;"宋体,常规"页</oddHeader>
  </headerFooter>
  <legacyDrawing r:id="rId1"/>
</worksheet>
</file>

<file path=xl/worksheets/sheet2.xml><?xml version="1.0" encoding="utf-8"?>
<worksheet xmlns="http://schemas.openxmlformats.org/spreadsheetml/2006/main" xmlns:r="http://schemas.openxmlformats.org/officeDocument/2006/relationships">
  <dimension ref="A1:J40"/>
  <sheetViews>
    <sheetView workbookViewId="0">
      <pane xSplit="3" ySplit="3" topLeftCell="D4" activePane="bottomRight" state="frozen"/>
      <selection pane="topRight"/>
      <selection pane="bottomLeft"/>
      <selection pane="bottomRight" activeCell="C12" sqref="C12"/>
    </sheetView>
  </sheetViews>
  <sheetFormatPr defaultColWidth="7" defaultRowHeight="18" customHeight="1"/>
  <cols>
    <col min="1" max="1" width="21.3984375" style="13" customWidth="1"/>
    <col min="2" max="2" width="4.5" style="13" customWidth="1"/>
    <col min="3" max="4" width="17.09765625" style="163" customWidth="1"/>
    <col min="5" max="5" width="21.3984375" style="13" customWidth="1"/>
    <col min="6" max="6" width="4.5" style="13" customWidth="1"/>
    <col min="7" max="8" width="17.09765625" style="163" customWidth="1"/>
    <col min="9" max="10" width="14.59765625" style="258" customWidth="1"/>
    <col min="11" max="16384" width="7" style="13"/>
  </cols>
  <sheetData>
    <row r="1" spans="1:10" s="39" customFormat="1" ht="27" customHeight="1">
      <c r="A1" s="369" t="s">
        <v>0</v>
      </c>
      <c r="B1" s="369"/>
      <c r="C1" s="369"/>
      <c r="D1" s="369"/>
      <c r="E1" s="369"/>
      <c r="F1" s="369"/>
      <c r="G1" s="369"/>
      <c r="H1" s="369"/>
      <c r="I1" s="266"/>
      <c r="J1" s="266"/>
    </row>
    <row r="2" spans="1:10" s="39" customFormat="1" ht="24.75" customHeight="1">
      <c r="A2" s="370" t="str">
        <f>封面!C3</f>
        <v>攀枝花市尚亿科技有限责任公司</v>
      </c>
      <c r="B2" s="370"/>
      <c r="C2" s="370"/>
      <c r="D2" s="371" t="str">
        <f>封面!C5&amp;封面!D5&amp;封面!E5&amp;封面!F5&amp;封面!G5&amp;封面!H5</f>
        <v>2024年12月5日</v>
      </c>
      <c r="E2" s="372"/>
      <c r="F2" s="120"/>
      <c r="G2" s="259"/>
      <c r="H2" s="259" t="s">
        <v>1</v>
      </c>
      <c r="I2" s="373" t="s">
        <v>2</v>
      </c>
      <c r="J2" s="374"/>
    </row>
    <row r="3" spans="1:10" ht="18" customHeight="1">
      <c r="A3" s="270" t="s">
        <v>3</v>
      </c>
      <c r="B3" s="270" t="s">
        <v>4</v>
      </c>
      <c r="C3" s="191" t="s">
        <v>5</v>
      </c>
      <c r="D3" s="191" t="s">
        <v>6</v>
      </c>
      <c r="E3" s="270" t="s">
        <v>7</v>
      </c>
      <c r="F3" s="270" t="s">
        <v>4</v>
      </c>
      <c r="G3" s="191" t="s">
        <v>5</v>
      </c>
      <c r="H3" s="191" t="s">
        <v>6</v>
      </c>
      <c r="I3" s="267" t="s">
        <v>8</v>
      </c>
      <c r="J3" s="267" t="s">
        <v>9</v>
      </c>
    </row>
    <row r="4" spans="1:10" ht="18" customHeight="1">
      <c r="A4" s="271" t="s">
        <v>10</v>
      </c>
      <c r="B4" s="270" t="s">
        <v>11</v>
      </c>
      <c r="C4" s="261"/>
      <c r="D4" s="261"/>
      <c r="E4" s="271" t="s">
        <v>12</v>
      </c>
      <c r="F4" s="21"/>
      <c r="G4" s="261"/>
      <c r="H4" s="262"/>
      <c r="I4" s="269"/>
      <c r="J4" s="268"/>
    </row>
    <row r="5" spans="1:10" ht="18" customHeight="1">
      <c r="A5" s="271" t="s">
        <v>13</v>
      </c>
      <c r="B5" s="260">
        <v>1</v>
      </c>
      <c r="C5" s="191">
        <v>287167.2</v>
      </c>
      <c r="D5" s="191">
        <v>281965.86</v>
      </c>
      <c r="E5" s="271" t="s">
        <v>14</v>
      </c>
      <c r="F5" s="260">
        <v>36</v>
      </c>
      <c r="G5" s="191">
        <v>100000</v>
      </c>
      <c r="H5" s="263">
        <v>100000</v>
      </c>
      <c r="I5" s="269">
        <f>C5-'2-分类汇总'!C6</f>
        <v>287167.2</v>
      </c>
      <c r="J5" s="269">
        <f>G5-'2-分类汇总'!C37</f>
        <v>100000</v>
      </c>
    </row>
    <row r="6" spans="1:10" ht="18" customHeight="1">
      <c r="A6" s="271" t="s">
        <v>15</v>
      </c>
      <c r="B6" s="260">
        <v>2</v>
      </c>
      <c r="C6" s="191"/>
      <c r="D6" s="191"/>
      <c r="E6" s="271" t="s">
        <v>16</v>
      </c>
      <c r="F6" s="260">
        <v>37</v>
      </c>
      <c r="G6" s="191"/>
      <c r="H6" s="263"/>
      <c r="I6" s="269">
        <f>C6-'2-分类汇总'!C7</f>
        <v>0</v>
      </c>
      <c r="J6" s="269">
        <f>G6-'2-分类汇总'!C38</f>
        <v>0</v>
      </c>
    </row>
    <row r="7" spans="1:10" ht="18" customHeight="1">
      <c r="A7" s="271" t="s">
        <v>17</v>
      </c>
      <c r="B7" s="260">
        <v>3</v>
      </c>
      <c r="C7" s="191"/>
      <c r="D7" s="191"/>
      <c r="E7" s="271" t="s">
        <v>18</v>
      </c>
      <c r="F7" s="260">
        <v>38</v>
      </c>
      <c r="G7" s="191"/>
      <c r="H7" s="263"/>
      <c r="I7" s="269">
        <f>C7-'2-分类汇总'!C8</f>
        <v>0</v>
      </c>
      <c r="J7" s="269">
        <f>G7-'2-分类汇总'!C39</f>
        <v>0</v>
      </c>
    </row>
    <row r="8" spans="1:10" ht="18" customHeight="1">
      <c r="A8" s="271" t="s">
        <v>19</v>
      </c>
      <c r="B8" s="260">
        <v>4</v>
      </c>
      <c r="C8" s="191"/>
      <c r="D8" s="191"/>
      <c r="E8" s="271" t="s">
        <v>20</v>
      </c>
      <c r="F8" s="260">
        <v>39</v>
      </c>
      <c r="G8" s="191">
        <v>656785</v>
      </c>
      <c r="H8" s="263">
        <v>610785</v>
      </c>
      <c r="I8" s="269">
        <f>C8-'2-分类汇总'!C9</f>
        <v>0</v>
      </c>
      <c r="J8" s="269">
        <f>G8-'2-分类汇总'!C40</f>
        <v>656785</v>
      </c>
    </row>
    <row r="9" spans="1:10" ht="18" customHeight="1">
      <c r="A9" s="271" t="s">
        <v>21</v>
      </c>
      <c r="B9" s="260">
        <v>5</v>
      </c>
      <c r="C9" s="191">
        <v>88774.67</v>
      </c>
      <c r="D9" s="191">
        <v>88774.67</v>
      </c>
      <c r="E9" s="271" t="s">
        <v>22</v>
      </c>
      <c r="F9" s="260">
        <v>40</v>
      </c>
      <c r="G9" s="191">
        <v>-47000</v>
      </c>
      <c r="H9" s="263" t="s">
        <v>23</v>
      </c>
      <c r="I9" s="269">
        <f>C9-'2-分类汇总'!C10</f>
        <v>88774.67</v>
      </c>
      <c r="J9" s="269">
        <f>G9-'2-分类汇总'!C41</f>
        <v>-47000</v>
      </c>
    </row>
    <row r="10" spans="1:10" ht="18" customHeight="1">
      <c r="A10" s="271" t="s">
        <v>24</v>
      </c>
      <c r="B10" s="260">
        <v>6</v>
      </c>
      <c r="C10" s="191"/>
      <c r="D10" s="191"/>
      <c r="E10" s="271" t="s">
        <v>25</v>
      </c>
      <c r="F10" s="260">
        <v>41</v>
      </c>
      <c r="G10" s="191"/>
      <c r="H10" s="263"/>
      <c r="I10" s="269">
        <f>C10-'2-分类汇总'!C11</f>
        <v>0</v>
      </c>
      <c r="J10" s="269">
        <f>G10-'2-分类汇总'!C42</f>
        <v>0</v>
      </c>
    </row>
    <row r="11" spans="1:10" ht="18" customHeight="1">
      <c r="A11" s="272" t="s">
        <v>26</v>
      </c>
      <c r="B11" s="260">
        <v>7</v>
      </c>
      <c r="C11" s="191"/>
      <c r="D11" s="191"/>
      <c r="E11" s="271" t="s">
        <v>27</v>
      </c>
      <c r="F11" s="260">
        <v>42</v>
      </c>
      <c r="G11" s="191">
        <v>11708225.789999999</v>
      </c>
      <c r="H11" s="263">
        <v>3610059.71</v>
      </c>
      <c r="I11" s="269">
        <f>C11-'2-分类汇总'!C12</f>
        <v>0</v>
      </c>
      <c r="J11" s="269">
        <f>G11-'2-分类汇总'!C43</f>
        <v>11708225.789999999</v>
      </c>
    </row>
    <row r="12" spans="1:10" ht="18" customHeight="1">
      <c r="A12" s="271" t="s">
        <v>28</v>
      </c>
      <c r="B12" s="260">
        <v>8</v>
      </c>
      <c r="C12" s="191">
        <v>664099.83999999997</v>
      </c>
      <c r="D12" s="191">
        <v>684099.84</v>
      </c>
      <c r="E12" s="271" t="s">
        <v>29</v>
      </c>
      <c r="F12" s="260">
        <v>43</v>
      </c>
      <c r="G12" s="191"/>
      <c r="H12" s="263"/>
      <c r="I12" s="269">
        <f>C12-'2-分类汇总'!C13</f>
        <v>664099.83999999997</v>
      </c>
      <c r="J12" s="269">
        <f>G12-'2-分类汇总'!C44</f>
        <v>0</v>
      </c>
    </row>
    <row r="13" spans="1:10" ht="18" customHeight="1">
      <c r="A13" s="271" t="s">
        <v>30</v>
      </c>
      <c r="B13" s="260">
        <v>9</v>
      </c>
      <c r="C13" s="191">
        <v>5772157.8799999999</v>
      </c>
      <c r="D13" s="191">
        <v>5772157.8799999999</v>
      </c>
      <c r="E13" s="271" t="s">
        <v>31</v>
      </c>
      <c r="F13" s="260">
        <v>44</v>
      </c>
      <c r="G13" s="191"/>
      <c r="H13" s="263"/>
      <c r="I13" s="269">
        <f>C13-'2-分类汇总'!C14</f>
        <v>5772157.8799999999</v>
      </c>
      <c r="J13" s="269">
        <f>G13-'2-分类汇总'!C45</f>
        <v>0</v>
      </c>
    </row>
    <row r="14" spans="1:10" ht="18" customHeight="1">
      <c r="A14" s="271" t="s">
        <v>32</v>
      </c>
      <c r="B14" s="260">
        <v>10</v>
      </c>
      <c r="C14" s="261"/>
      <c r="D14" s="261"/>
      <c r="E14" s="271" t="s">
        <v>33</v>
      </c>
      <c r="F14" s="260">
        <v>45</v>
      </c>
      <c r="G14" s="191">
        <v>3697584.63</v>
      </c>
      <c r="H14" s="263">
        <v>3725106.75</v>
      </c>
      <c r="I14" s="269">
        <f>C14-'2-分类汇总'!C15</f>
        <v>0</v>
      </c>
      <c r="J14" s="269">
        <f>G14-'2-分类汇总'!C46</f>
        <v>3697584.63</v>
      </c>
    </row>
    <row r="15" spans="1:10" ht="18" customHeight="1">
      <c r="A15" s="271" t="s">
        <v>34</v>
      </c>
      <c r="B15" s="260">
        <v>11</v>
      </c>
      <c r="C15" s="191">
        <v>0</v>
      </c>
      <c r="D15" s="191">
        <v>0</v>
      </c>
      <c r="E15" s="271" t="s">
        <v>35</v>
      </c>
      <c r="F15" s="260">
        <v>46</v>
      </c>
      <c r="G15" s="261"/>
      <c r="H15" s="262"/>
      <c r="I15" s="269">
        <f>C15-'2-分类汇总'!C16</f>
        <v>0</v>
      </c>
      <c r="J15" s="269">
        <f>G15-'2-分类汇总'!C47</f>
        <v>0</v>
      </c>
    </row>
    <row r="16" spans="1:10" ht="18" customHeight="1">
      <c r="A16" s="270" t="s">
        <v>36</v>
      </c>
      <c r="B16" s="260">
        <v>12</v>
      </c>
      <c r="C16" s="264">
        <f>SUM(C5:C15)</f>
        <v>6812199.5899999999</v>
      </c>
      <c r="D16" s="264">
        <f>SUM(D5:D15)</f>
        <v>6826998.25</v>
      </c>
      <c r="E16" s="271" t="s">
        <v>37</v>
      </c>
      <c r="F16" s="260">
        <v>47</v>
      </c>
      <c r="G16" s="191"/>
      <c r="H16" s="263"/>
      <c r="I16" s="269">
        <f>C16-'2-分类汇总'!C5</f>
        <v>6812199.5899999999</v>
      </c>
      <c r="J16" s="269">
        <f>G16-'2-分类汇总'!C48</f>
        <v>0</v>
      </c>
    </row>
    <row r="17" spans="1:10" ht="18" customHeight="1">
      <c r="A17" s="271" t="s">
        <v>38</v>
      </c>
      <c r="B17" s="21"/>
      <c r="C17" s="261"/>
      <c r="D17" s="261"/>
      <c r="E17" s="270" t="s">
        <v>39</v>
      </c>
      <c r="F17" s="260">
        <v>48</v>
      </c>
      <c r="G17" s="264">
        <f>SUM(G5:G16)</f>
        <v>16115595.42</v>
      </c>
      <c r="H17" s="265">
        <f>SUM(H5:H16)</f>
        <v>8045951.46</v>
      </c>
      <c r="I17" s="268"/>
      <c r="J17" s="269">
        <f>G17-'2-分类汇总'!C36</f>
        <v>16115595.42</v>
      </c>
    </row>
    <row r="18" spans="1:10" ht="18" customHeight="1">
      <c r="A18" s="271" t="s">
        <v>40</v>
      </c>
      <c r="B18" s="260">
        <v>13</v>
      </c>
      <c r="C18" s="191"/>
      <c r="D18" s="191"/>
      <c r="E18" s="271" t="s">
        <v>41</v>
      </c>
      <c r="F18" s="21"/>
      <c r="G18" s="261"/>
      <c r="H18" s="262"/>
      <c r="I18" s="269">
        <f>C18-'2-分类汇总'!C18</f>
        <v>0</v>
      </c>
      <c r="J18" s="268"/>
    </row>
    <row r="19" spans="1:10" ht="18" customHeight="1">
      <c r="A19" s="271" t="s">
        <v>42</v>
      </c>
      <c r="B19" s="260">
        <v>14</v>
      </c>
      <c r="C19" s="191"/>
      <c r="D19" s="191"/>
      <c r="E19" s="271" t="s">
        <v>43</v>
      </c>
      <c r="F19" s="260">
        <v>49</v>
      </c>
      <c r="G19" s="191"/>
      <c r="H19" s="263"/>
      <c r="I19" s="269">
        <f>C19-'2-分类汇总'!C19</f>
        <v>0</v>
      </c>
      <c r="J19" s="269">
        <f>G19-'2-分类汇总'!C50</f>
        <v>0</v>
      </c>
    </row>
    <row r="20" spans="1:10" ht="18" customHeight="1">
      <c r="A20" s="271" t="s">
        <v>44</v>
      </c>
      <c r="B20" s="260">
        <v>15</v>
      </c>
      <c r="C20" s="191"/>
      <c r="D20" s="191"/>
      <c r="E20" s="271" t="s">
        <v>45</v>
      </c>
      <c r="F20" s="260">
        <v>50</v>
      </c>
      <c r="G20" s="191"/>
      <c r="H20" s="263"/>
      <c r="I20" s="269">
        <f>C20-'2-分类汇总'!C20</f>
        <v>0</v>
      </c>
      <c r="J20" s="269">
        <f>G20-'2-分类汇总'!C51</f>
        <v>0</v>
      </c>
    </row>
    <row r="21" spans="1:10" ht="18" customHeight="1">
      <c r="A21" s="271" t="s">
        <v>46</v>
      </c>
      <c r="B21" s="260">
        <v>16</v>
      </c>
      <c r="C21" s="191">
        <v>1330000</v>
      </c>
      <c r="D21" s="191">
        <v>1330000</v>
      </c>
      <c r="E21" s="271" t="s">
        <v>47</v>
      </c>
      <c r="F21" s="260">
        <v>51</v>
      </c>
      <c r="G21" s="191"/>
      <c r="H21" s="263"/>
      <c r="I21" s="269">
        <f>C21-'2-分类汇总'!C21</f>
        <v>1330000</v>
      </c>
      <c r="J21" s="269">
        <f>G21-'2-分类汇总'!C52</f>
        <v>0</v>
      </c>
    </row>
    <row r="22" spans="1:10" ht="18" customHeight="1">
      <c r="A22" s="272" t="s">
        <v>48</v>
      </c>
      <c r="B22" s="260">
        <v>17</v>
      </c>
      <c r="C22" s="191"/>
      <c r="D22" s="191"/>
      <c r="E22" s="272" t="s">
        <v>49</v>
      </c>
      <c r="F22" s="260">
        <v>52</v>
      </c>
      <c r="G22" s="191"/>
      <c r="H22" s="263"/>
      <c r="I22" s="269">
        <f>C22-'2-分类汇总'!C22</f>
        <v>0</v>
      </c>
      <c r="J22" s="269">
        <f>G22-'2-分类汇总'!C53</f>
        <v>0</v>
      </c>
    </row>
    <row r="23" spans="1:10" ht="18" customHeight="1">
      <c r="A23" s="271" t="s">
        <v>50</v>
      </c>
      <c r="B23" s="260">
        <v>18</v>
      </c>
      <c r="C23" s="191">
        <v>30096</v>
      </c>
      <c r="D23" s="191">
        <v>30096</v>
      </c>
      <c r="E23" s="271" t="s">
        <v>51</v>
      </c>
      <c r="F23" s="260">
        <v>53</v>
      </c>
      <c r="G23" s="191"/>
      <c r="H23" s="263"/>
      <c r="I23" s="269">
        <f>C23-'4-6资产汇总'!C22</f>
        <v>30096</v>
      </c>
      <c r="J23" s="269">
        <f>G23-'2-分类汇总'!C54</f>
        <v>0</v>
      </c>
    </row>
    <row r="24" spans="1:10" ht="18" customHeight="1">
      <c r="A24" s="272" t="s">
        <v>52</v>
      </c>
      <c r="B24" s="260">
        <v>19</v>
      </c>
      <c r="C24" s="191">
        <v>30096</v>
      </c>
      <c r="D24" s="191">
        <v>30096</v>
      </c>
      <c r="E24" s="272" t="s">
        <v>53</v>
      </c>
      <c r="F24" s="260">
        <v>54</v>
      </c>
      <c r="G24" s="191"/>
      <c r="H24" s="263"/>
      <c r="I24" s="269"/>
      <c r="J24" s="269">
        <f>G24-'2-分类汇总'!C55</f>
        <v>0</v>
      </c>
    </row>
    <row r="25" spans="1:10" ht="18" customHeight="1">
      <c r="A25" s="272" t="s">
        <v>54</v>
      </c>
      <c r="B25" s="260">
        <v>20</v>
      </c>
      <c r="C25" s="264">
        <f>C23-C24</f>
        <v>0</v>
      </c>
      <c r="D25" s="264">
        <f>D23-D24</f>
        <v>0</v>
      </c>
      <c r="E25" s="272" t="s">
        <v>55</v>
      </c>
      <c r="F25" s="260">
        <v>55</v>
      </c>
      <c r="G25" s="191"/>
      <c r="H25" s="263"/>
      <c r="I25" s="269">
        <f>C25-'4-6资产汇总'!D22</f>
        <v>0</v>
      </c>
      <c r="J25" s="269">
        <f>G25-'2-分类汇总'!C56</f>
        <v>0</v>
      </c>
    </row>
    <row r="26" spans="1:10" ht="18" customHeight="1">
      <c r="A26" s="272" t="s">
        <v>56</v>
      </c>
      <c r="B26" s="260">
        <v>21</v>
      </c>
      <c r="C26" s="191"/>
      <c r="D26" s="191"/>
      <c r="E26" s="272" t="s">
        <v>57</v>
      </c>
      <c r="F26" s="260">
        <v>56</v>
      </c>
      <c r="G26" s="264">
        <f>SUM(G19:G25)</f>
        <v>0</v>
      </c>
      <c r="H26" s="265">
        <f>SUM(H19:H25)</f>
        <v>0</v>
      </c>
      <c r="I26" s="269">
        <f>C26-'4-6资产汇总'!D23</f>
        <v>0</v>
      </c>
      <c r="J26" s="269">
        <f>G26-'2-分类汇总'!C49</f>
        <v>0</v>
      </c>
    </row>
    <row r="27" spans="1:10" ht="18" customHeight="1">
      <c r="A27" s="272" t="s">
        <v>58</v>
      </c>
      <c r="B27" s="260">
        <v>22</v>
      </c>
      <c r="C27" s="264">
        <f>C25-C26</f>
        <v>0</v>
      </c>
      <c r="D27" s="264">
        <f>D25-D26</f>
        <v>0</v>
      </c>
      <c r="E27" s="272" t="s">
        <v>59</v>
      </c>
      <c r="F27" s="260">
        <v>57</v>
      </c>
      <c r="G27" s="264">
        <f>G17+G26</f>
        <v>16115595.42</v>
      </c>
      <c r="H27" s="264">
        <f>H17+H26</f>
        <v>8045951.46</v>
      </c>
      <c r="I27" s="269">
        <f>C27-'4-6资产汇总'!D24</f>
        <v>0</v>
      </c>
      <c r="J27" s="269">
        <f>G27-'2-分类汇总'!C57</f>
        <v>16115595.42</v>
      </c>
    </row>
    <row r="28" spans="1:10" ht="18" customHeight="1">
      <c r="A28" s="271" t="s">
        <v>60</v>
      </c>
      <c r="B28" s="260">
        <v>23</v>
      </c>
      <c r="C28" s="191"/>
      <c r="D28" s="191"/>
      <c r="E28" s="22"/>
      <c r="F28" s="21"/>
      <c r="G28" s="261"/>
      <c r="H28" s="262"/>
      <c r="I28" s="269"/>
      <c r="J28" s="268"/>
    </row>
    <row r="29" spans="1:10" ht="18" customHeight="1">
      <c r="A29" s="271" t="s">
        <v>61</v>
      </c>
      <c r="B29" s="260">
        <v>24</v>
      </c>
      <c r="C29" s="191"/>
      <c r="D29" s="191"/>
      <c r="E29" s="22"/>
      <c r="F29" s="21"/>
      <c r="G29" s="261"/>
      <c r="H29" s="262"/>
      <c r="I29" s="269"/>
      <c r="J29" s="268"/>
    </row>
    <row r="30" spans="1:10" ht="18" customHeight="1">
      <c r="A30" s="271" t="s">
        <v>62</v>
      </c>
      <c r="B30" s="260">
        <v>25</v>
      </c>
      <c r="C30" s="191"/>
      <c r="D30" s="191"/>
      <c r="E30" s="21"/>
      <c r="F30" s="21"/>
      <c r="G30" s="261"/>
      <c r="H30" s="262"/>
      <c r="I30" s="269"/>
      <c r="J30" s="268"/>
    </row>
    <row r="31" spans="1:10" ht="18" customHeight="1">
      <c r="A31" s="271" t="s">
        <v>63</v>
      </c>
      <c r="B31" s="260">
        <v>26</v>
      </c>
      <c r="C31" s="261"/>
      <c r="D31" s="261"/>
      <c r="E31" s="21"/>
      <c r="F31" s="21"/>
      <c r="G31" s="261"/>
      <c r="H31" s="262"/>
      <c r="I31" s="269"/>
      <c r="J31" s="268"/>
    </row>
    <row r="32" spans="1:10" ht="18" customHeight="1">
      <c r="A32" s="272" t="s">
        <v>64</v>
      </c>
      <c r="B32" s="260">
        <v>27</v>
      </c>
      <c r="C32" s="261"/>
      <c r="D32" s="261"/>
      <c r="E32" s="271" t="s">
        <v>65</v>
      </c>
      <c r="F32" s="21"/>
      <c r="G32" s="261"/>
      <c r="H32" s="262"/>
      <c r="I32" s="269"/>
      <c r="J32" s="268"/>
    </row>
    <row r="33" spans="1:10" ht="18" customHeight="1">
      <c r="A33" s="272" t="s">
        <v>66</v>
      </c>
      <c r="B33" s="260">
        <v>28</v>
      </c>
      <c r="C33" s="191"/>
      <c r="D33" s="191"/>
      <c r="E33" s="271" t="s">
        <v>67</v>
      </c>
      <c r="F33" s="260">
        <v>58</v>
      </c>
      <c r="G33" s="191">
        <v>50000000</v>
      </c>
      <c r="H33" s="191">
        <v>50000000</v>
      </c>
      <c r="I33" s="269"/>
      <c r="J33" s="268"/>
    </row>
    <row r="34" spans="1:10" ht="18" customHeight="1">
      <c r="A34" s="271" t="s">
        <v>68</v>
      </c>
      <c r="B34" s="260">
        <v>29</v>
      </c>
      <c r="C34" s="261"/>
      <c r="D34" s="261"/>
      <c r="E34" s="271" t="s">
        <v>69</v>
      </c>
      <c r="F34" s="260">
        <v>59</v>
      </c>
      <c r="G34" s="191"/>
      <c r="H34" s="191"/>
      <c r="I34" s="269"/>
      <c r="J34" s="268"/>
    </row>
    <row r="35" spans="1:10" ht="18" customHeight="1">
      <c r="A35" s="271" t="s">
        <v>70</v>
      </c>
      <c r="B35" s="260">
        <v>30</v>
      </c>
      <c r="C35" s="191"/>
      <c r="D35" s="191"/>
      <c r="E35" s="271" t="s">
        <v>71</v>
      </c>
      <c r="F35" s="260">
        <v>60</v>
      </c>
      <c r="G35" s="191"/>
      <c r="H35" s="191"/>
      <c r="I35" s="269"/>
      <c r="J35" s="268"/>
    </row>
    <row r="36" spans="1:10" ht="18" customHeight="1">
      <c r="A36" s="271" t="s">
        <v>72</v>
      </c>
      <c r="B36" s="260">
        <v>31</v>
      </c>
      <c r="C36" s="191"/>
      <c r="D36" s="191"/>
      <c r="E36" s="272" t="s">
        <v>73</v>
      </c>
      <c r="F36" s="260">
        <v>61</v>
      </c>
      <c r="G36" s="191"/>
      <c r="H36" s="191"/>
      <c r="I36" s="269"/>
      <c r="J36" s="268"/>
    </row>
    <row r="37" spans="1:10" ht="18" customHeight="1">
      <c r="A37" s="271" t="s">
        <v>74</v>
      </c>
      <c r="B37" s="260">
        <v>32</v>
      </c>
      <c r="C37" s="191"/>
      <c r="D37" s="191"/>
      <c r="E37" s="271" t="s">
        <v>75</v>
      </c>
      <c r="F37" s="260">
        <v>62</v>
      </c>
      <c r="G37" s="191">
        <v>-57973395.829999998</v>
      </c>
      <c r="H37" s="263">
        <v>-49888953.210000001</v>
      </c>
      <c r="I37" s="269"/>
      <c r="J37" s="268"/>
    </row>
    <row r="38" spans="1:10" ht="18" customHeight="1">
      <c r="A38" s="271" t="s">
        <v>76</v>
      </c>
      <c r="B38" s="260">
        <v>33</v>
      </c>
      <c r="C38" s="191"/>
      <c r="D38" s="191"/>
      <c r="E38" s="270" t="s">
        <v>77</v>
      </c>
      <c r="F38" s="260">
        <v>63</v>
      </c>
      <c r="G38" s="264">
        <f>G33+G34-G35+G36+G37</f>
        <v>-7973395.8300000001</v>
      </c>
      <c r="H38" s="264">
        <f>H33+H34-H35+H36+H37</f>
        <v>111046.79</v>
      </c>
      <c r="I38" s="269"/>
      <c r="J38" s="268"/>
    </row>
    <row r="39" spans="1:10" ht="18" customHeight="1">
      <c r="A39" s="270" t="s">
        <v>78</v>
      </c>
      <c r="B39" s="260">
        <v>34</v>
      </c>
      <c r="C39" s="264">
        <f>SUM(C18:C22)+SUM(C27:C38)</f>
        <v>1330000</v>
      </c>
      <c r="D39" s="264">
        <f>SUM(D18:D22)+SUM(D27:D38)</f>
        <v>1330000</v>
      </c>
      <c r="E39" s="21"/>
      <c r="F39" s="21"/>
      <c r="G39" s="261"/>
      <c r="H39" s="262"/>
      <c r="I39" s="269"/>
      <c r="J39" s="268"/>
    </row>
    <row r="40" spans="1:10" ht="18" customHeight="1">
      <c r="A40" s="270" t="s">
        <v>79</v>
      </c>
      <c r="B40" s="260">
        <v>35</v>
      </c>
      <c r="C40" s="264">
        <f>C39+C16</f>
        <v>8142199.5899999999</v>
      </c>
      <c r="D40" s="264">
        <f>D39+D16</f>
        <v>8156998.25</v>
      </c>
      <c r="E40" s="270" t="s">
        <v>80</v>
      </c>
      <c r="F40" s="260">
        <v>64</v>
      </c>
      <c r="G40" s="264">
        <f>G27+G38</f>
        <v>8142199.5899999999</v>
      </c>
      <c r="H40" s="264">
        <f>H27+H38</f>
        <v>8156998.25</v>
      </c>
      <c r="I40" s="269">
        <f>C40-'2-分类汇总'!C35</f>
        <v>8142199.5899999999</v>
      </c>
      <c r="J40" s="268"/>
    </row>
  </sheetData>
  <mergeCells count="4">
    <mergeCell ref="A1:H1"/>
    <mergeCell ref="A2:C2"/>
    <mergeCell ref="D2:E2"/>
    <mergeCell ref="I2:J2"/>
  </mergeCells>
  <phoneticPr fontId="19" type="noConversion"/>
  <hyperlinks>
    <hyperlink ref="A1" location="索引目录!C4" display="资产负债表"/>
  </hyperlinks>
  <pageMargins left="0.75" right="0.75" top="1" bottom="1" header="0.5" footer="0.5"/>
  <pageSetup paperSize="9" orientation="portrait"/>
  <headerFooter alignWithMargins="0"/>
  <drawing r:id="rId1"/>
</worksheet>
</file>

<file path=xl/worksheets/sheet20.xml><?xml version="1.0" encoding="utf-8"?>
<worksheet xmlns="http://schemas.openxmlformats.org/spreadsheetml/2006/main" xmlns:r="http://schemas.openxmlformats.org/officeDocument/2006/relationships">
  <sheetPr codeName="Sheet18">
    <pageSetUpPr fitToPage="1"/>
  </sheetPr>
  <dimension ref="A1:J29"/>
  <sheetViews>
    <sheetView workbookViewId="0">
      <pane xSplit="4" ySplit="4" topLeftCell="E17" activePane="bottomRight" state="frozen"/>
      <selection sqref="A1:L1"/>
      <selection pane="topRight" sqref="A1:L1"/>
      <selection pane="bottomLeft" sqref="A1:L1"/>
      <selection pane="bottomRight" sqref="A1:L1"/>
    </sheetView>
  </sheetViews>
  <sheetFormatPr defaultColWidth="9" defaultRowHeight="15.75" customHeight="1"/>
  <cols>
    <col min="1" max="1" width="5.5" style="13" customWidth="1"/>
    <col min="2" max="2" width="18.3984375" style="13" customWidth="1"/>
    <col min="3" max="3" width="11.3984375" style="14" customWidth="1"/>
    <col min="4" max="4" width="20.59765625" style="13" customWidth="1"/>
    <col min="5" max="6" width="15.5" style="13" customWidth="1"/>
    <col min="7" max="7" width="15.59765625" style="13" customWidth="1"/>
    <col min="8" max="8" width="12.09765625" style="13" customWidth="1"/>
    <col min="9" max="9" width="11.19921875" style="13" customWidth="1"/>
    <col min="10" max="10" width="16.19921875" style="13" customWidth="1"/>
    <col min="11" max="16384" width="9" style="13"/>
  </cols>
  <sheetData>
    <row r="1" spans="1:10" s="11" customFormat="1" ht="30" customHeight="1">
      <c r="A1" s="400" t="s">
        <v>301</v>
      </c>
      <c r="B1" s="403"/>
      <c r="C1" s="403"/>
      <c r="D1" s="403"/>
      <c r="E1" s="403"/>
      <c r="F1" s="403"/>
      <c r="G1" s="403"/>
      <c r="H1" s="403"/>
      <c r="I1" s="403"/>
      <c r="J1" s="403"/>
    </row>
    <row r="2" spans="1:10" ht="14.1" customHeight="1">
      <c r="A2" s="387" t="str">
        <f>'3-6应收利息'!A2:L2</f>
        <v>评估基准日：2024年12月5日</v>
      </c>
      <c r="B2" s="387"/>
      <c r="C2" s="387"/>
      <c r="D2" s="387"/>
      <c r="E2" s="387"/>
      <c r="F2" s="387"/>
      <c r="G2" s="387"/>
      <c r="H2" s="387"/>
      <c r="I2" s="401"/>
      <c r="J2" s="401"/>
    </row>
    <row r="3" spans="1:10" ht="15.75" customHeight="1">
      <c r="A3" s="16" t="str">
        <f>'表3-1货币汇总表'!A3</f>
        <v>被评估单位（或产权持有人）：攀枝花市尚亿科技有限责任公司</v>
      </c>
      <c r="J3" s="17" t="s">
        <v>151</v>
      </c>
    </row>
    <row r="4" spans="1:10" s="12" customFormat="1" ht="15.75" customHeight="1">
      <c r="A4" s="18" t="s">
        <v>152</v>
      </c>
      <c r="B4" s="18" t="s">
        <v>280</v>
      </c>
      <c r="C4" s="19" t="s">
        <v>288</v>
      </c>
      <c r="D4" s="18" t="s">
        <v>302</v>
      </c>
      <c r="E4" s="18" t="str">
        <f>'3-6应收利息'!G4</f>
        <v>账面价值</v>
      </c>
      <c r="F4" s="18" t="str">
        <f>'3-6应收利息'!H4</f>
        <v>申报价值</v>
      </c>
      <c r="G4" s="18" t="s">
        <v>118</v>
      </c>
      <c r="H4" s="18" t="s">
        <v>119</v>
      </c>
      <c r="I4" s="18" t="s">
        <v>154</v>
      </c>
      <c r="J4" s="18" t="s">
        <v>212</v>
      </c>
    </row>
    <row r="5" spans="1:10" ht="15.75" customHeight="1">
      <c r="A5" s="21"/>
      <c r="B5" s="22"/>
      <c r="C5" s="23"/>
      <c r="D5" s="26"/>
      <c r="E5" s="32"/>
      <c r="F5" s="25" t="str">
        <f>IF(E5="","",E5)</f>
        <v/>
      </c>
      <c r="G5" s="25"/>
      <c r="H5" s="25" t="str">
        <f>IF(F5="","",G5-F5)</f>
        <v/>
      </c>
      <c r="I5" s="25" t="str">
        <f>IF(F5="","",H5/F5*100)</f>
        <v/>
      </c>
      <c r="J5" s="26"/>
    </row>
    <row r="6" spans="1:10" ht="15.75" customHeight="1">
      <c r="A6" s="21"/>
      <c r="B6" s="22"/>
      <c r="C6" s="23"/>
      <c r="D6" s="26"/>
      <c r="E6" s="32"/>
      <c r="F6" s="25" t="str">
        <f t="shared" ref="F6:F26" si="0">IF(E6="","",E6)</f>
        <v/>
      </c>
      <c r="G6" s="25"/>
      <c r="H6" s="25" t="str">
        <f t="shared" ref="H6:H26" si="1">IF(F6="","",G6-F6)</f>
        <v/>
      </c>
      <c r="I6" s="25" t="str">
        <f t="shared" ref="I6:I26" si="2">IF(F6="","",H6/F6*100)</f>
        <v/>
      </c>
      <c r="J6" s="26"/>
    </row>
    <row r="7" spans="1:10" ht="15.75" customHeight="1">
      <c r="A7" s="21"/>
      <c r="B7" s="22"/>
      <c r="C7" s="23"/>
      <c r="D7" s="26"/>
      <c r="E7" s="32"/>
      <c r="F7" s="25" t="str">
        <f t="shared" si="0"/>
        <v/>
      </c>
      <c r="G7" s="25"/>
      <c r="H7" s="25" t="str">
        <f t="shared" si="1"/>
        <v/>
      </c>
      <c r="I7" s="25" t="str">
        <f t="shared" si="2"/>
        <v/>
      </c>
      <c r="J7" s="26"/>
    </row>
    <row r="8" spans="1:10" ht="15.75" customHeight="1">
      <c r="A8" s="21"/>
      <c r="B8" s="22"/>
      <c r="C8" s="23"/>
      <c r="D8" s="26"/>
      <c r="E8" s="32"/>
      <c r="F8" s="25" t="str">
        <f t="shared" si="0"/>
        <v/>
      </c>
      <c r="G8" s="25"/>
      <c r="H8" s="25" t="str">
        <f t="shared" si="1"/>
        <v/>
      </c>
      <c r="I8" s="25" t="str">
        <f t="shared" si="2"/>
        <v/>
      </c>
      <c r="J8" s="26"/>
    </row>
    <row r="9" spans="1:10" ht="15.75" customHeight="1">
      <c r="A9" s="21"/>
      <c r="B9" s="22"/>
      <c r="C9" s="23"/>
      <c r="D9" s="26"/>
      <c r="E9" s="32"/>
      <c r="F9" s="25" t="str">
        <f t="shared" si="0"/>
        <v/>
      </c>
      <c r="G9" s="25"/>
      <c r="H9" s="25" t="str">
        <f t="shared" si="1"/>
        <v/>
      </c>
      <c r="I9" s="25" t="str">
        <f t="shared" si="2"/>
        <v/>
      </c>
      <c r="J9" s="26"/>
    </row>
    <row r="10" spans="1:10" ht="15.75" customHeight="1">
      <c r="A10" s="21"/>
      <c r="B10" s="22"/>
      <c r="C10" s="23"/>
      <c r="D10" s="26"/>
      <c r="E10" s="32"/>
      <c r="F10" s="25" t="str">
        <f t="shared" si="0"/>
        <v/>
      </c>
      <c r="G10" s="25"/>
      <c r="H10" s="25" t="str">
        <f t="shared" si="1"/>
        <v/>
      </c>
      <c r="I10" s="25" t="str">
        <f t="shared" si="2"/>
        <v/>
      </c>
      <c r="J10" s="26"/>
    </row>
    <row r="11" spans="1:10" ht="15.75" customHeight="1">
      <c r="A11" s="21"/>
      <c r="B11" s="22"/>
      <c r="C11" s="23"/>
      <c r="D11" s="26"/>
      <c r="E11" s="32"/>
      <c r="F11" s="25" t="str">
        <f t="shared" si="0"/>
        <v/>
      </c>
      <c r="G11" s="25"/>
      <c r="H11" s="25" t="str">
        <f t="shared" si="1"/>
        <v/>
      </c>
      <c r="I11" s="25" t="str">
        <f t="shared" si="2"/>
        <v/>
      </c>
      <c r="J11" s="26"/>
    </row>
    <row r="12" spans="1:10" ht="15.75" customHeight="1">
      <c r="A12" s="21"/>
      <c r="B12" s="22"/>
      <c r="C12" s="23"/>
      <c r="D12" s="26"/>
      <c r="E12" s="32"/>
      <c r="F12" s="25" t="str">
        <f t="shared" si="0"/>
        <v/>
      </c>
      <c r="G12" s="25"/>
      <c r="H12" s="25" t="str">
        <f t="shared" si="1"/>
        <v/>
      </c>
      <c r="I12" s="25" t="str">
        <f t="shared" si="2"/>
        <v/>
      </c>
      <c r="J12" s="26"/>
    </row>
    <row r="13" spans="1:10" ht="15.75" customHeight="1">
      <c r="A13" s="21"/>
      <c r="B13" s="22"/>
      <c r="C13" s="23"/>
      <c r="D13" s="26"/>
      <c r="E13" s="32"/>
      <c r="F13" s="25" t="str">
        <f t="shared" si="0"/>
        <v/>
      </c>
      <c r="G13" s="25"/>
      <c r="H13" s="25" t="str">
        <f t="shared" si="1"/>
        <v/>
      </c>
      <c r="I13" s="25" t="str">
        <f t="shared" si="2"/>
        <v/>
      </c>
      <c r="J13" s="26"/>
    </row>
    <row r="14" spans="1:10" ht="15.75" customHeight="1">
      <c r="A14" s="21"/>
      <c r="B14" s="22"/>
      <c r="C14" s="23"/>
      <c r="D14" s="26"/>
      <c r="E14" s="32"/>
      <c r="F14" s="25" t="str">
        <f t="shared" si="0"/>
        <v/>
      </c>
      <c r="G14" s="25"/>
      <c r="H14" s="25" t="str">
        <f t="shared" si="1"/>
        <v/>
      </c>
      <c r="I14" s="25" t="str">
        <f t="shared" si="2"/>
        <v/>
      </c>
      <c r="J14" s="26"/>
    </row>
    <row r="15" spans="1:10" ht="15.75" customHeight="1">
      <c r="A15" s="21"/>
      <c r="B15" s="22"/>
      <c r="C15" s="23"/>
      <c r="D15" s="26"/>
      <c r="E15" s="32"/>
      <c r="F15" s="25" t="str">
        <f t="shared" si="0"/>
        <v/>
      </c>
      <c r="G15" s="25"/>
      <c r="H15" s="25" t="str">
        <f t="shared" si="1"/>
        <v/>
      </c>
      <c r="I15" s="25" t="str">
        <f t="shared" si="2"/>
        <v/>
      </c>
      <c r="J15" s="26"/>
    </row>
    <row r="16" spans="1:10" ht="15.75" customHeight="1">
      <c r="A16" s="21"/>
      <c r="B16" s="22"/>
      <c r="C16" s="23"/>
      <c r="D16" s="26"/>
      <c r="E16" s="32"/>
      <c r="F16" s="25" t="str">
        <f t="shared" si="0"/>
        <v/>
      </c>
      <c r="G16" s="25"/>
      <c r="H16" s="25" t="str">
        <f t="shared" si="1"/>
        <v/>
      </c>
      <c r="I16" s="25" t="str">
        <f t="shared" si="2"/>
        <v/>
      </c>
      <c r="J16" s="26"/>
    </row>
    <row r="17" spans="1:10" ht="15.75" customHeight="1">
      <c r="A17" s="21"/>
      <c r="B17" s="22"/>
      <c r="C17" s="23"/>
      <c r="D17" s="26"/>
      <c r="E17" s="32"/>
      <c r="F17" s="25" t="str">
        <f t="shared" si="0"/>
        <v/>
      </c>
      <c r="G17" s="25"/>
      <c r="H17" s="25" t="str">
        <f t="shared" si="1"/>
        <v/>
      </c>
      <c r="I17" s="25" t="str">
        <f t="shared" si="2"/>
        <v/>
      </c>
      <c r="J17" s="26"/>
    </row>
    <row r="18" spans="1:10" ht="15.75" customHeight="1">
      <c r="A18" s="21"/>
      <c r="B18" s="22"/>
      <c r="C18" s="23"/>
      <c r="D18" s="26"/>
      <c r="E18" s="32"/>
      <c r="F18" s="25" t="str">
        <f t="shared" si="0"/>
        <v/>
      </c>
      <c r="G18" s="25"/>
      <c r="H18" s="25" t="str">
        <f t="shared" si="1"/>
        <v/>
      </c>
      <c r="I18" s="25" t="str">
        <f t="shared" si="2"/>
        <v/>
      </c>
      <c r="J18" s="26"/>
    </row>
    <row r="19" spans="1:10" ht="15.75" customHeight="1">
      <c r="A19" s="21"/>
      <c r="B19" s="22"/>
      <c r="C19" s="23"/>
      <c r="D19" s="26"/>
      <c r="E19" s="32"/>
      <c r="F19" s="25" t="str">
        <f t="shared" si="0"/>
        <v/>
      </c>
      <c r="G19" s="25"/>
      <c r="H19" s="25" t="str">
        <f t="shared" si="1"/>
        <v/>
      </c>
      <c r="I19" s="25" t="str">
        <f t="shared" si="2"/>
        <v/>
      </c>
      <c r="J19" s="26"/>
    </row>
    <row r="20" spans="1:10" ht="15.75" customHeight="1">
      <c r="A20" s="21"/>
      <c r="B20" s="22"/>
      <c r="C20" s="23"/>
      <c r="D20" s="26"/>
      <c r="E20" s="32"/>
      <c r="F20" s="25" t="str">
        <f t="shared" si="0"/>
        <v/>
      </c>
      <c r="G20" s="25"/>
      <c r="H20" s="25" t="str">
        <f t="shared" si="1"/>
        <v/>
      </c>
      <c r="I20" s="25" t="str">
        <f t="shared" si="2"/>
        <v/>
      </c>
      <c r="J20" s="26"/>
    </row>
    <row r="21" spans="1:10" ht="15.75" customHeight="1">
      <c r="A21" s="21"/>
      <c r="B21" s="22"/>
      <c r="C21" s="23"/>
      <c r="D21" s="26"/>
      <c r="E21" s="32"/>
      <c r="F21" s="25" t="str">
        <f t="shared" si="0"/>
        <v/>
      </c>
      <c r="G21" s="25"/>
      <c r="H21" s="25" t="str">
        <f t="shared" si="1"/>
        <v/>
      </c>
      <c r="I21" s="25" t="str">
        <f t="shared" si="2"/>
        <v/>
      </c>
      <c r="J21" s="26"/>
    </row>
    <row r="22" spans="1:10" ht="15.75" customHeight="1">
      <c r="A22" s="21"/>
      <c r="B22" s="22"/>
      <c r="C22" s="23"/>
      <c r="D22" s="26"/>
      <c r="E22" s="32"/>
      <c r="F22" s="25" t="str">
        <f t="shared" si="0"/>
        <v/>
      </c>
      <c r="G22" s="25"/>
      <c r="H22" s="25" t="str">
        <f t="shared" si="1"/>
        <v/>
      </c>
      <c r="I22" s="25" t="str">
        <f t="shared" si="2"/>
        <v/>
      </c>
      <c r="J22" s="26"/>
    </row>
    <row r="23" spans="1:10" ht="15.75" customHeight="1">
      <c r="A23" s="21"/>
      <c r="B23" s="22"/>
      <c r="C23" s="23"/>
      <c r="D23" s="26"/>
      <c r="E23" s="32"/>
      <c r="F23" s="25" t="str">
        <f t="shared" si="0"/>
        <v/>
      </c>
      <c r="G23" s="25"/>
      <c r="H23" s="25" t="str">
        <f t="shared" si="1"/>
        <v/>
      </c>
      <c r="I23" s="25" t="str">
        <f t="shared" si="2"/>
        <v/>
      </c>
      <c r="J23" s="26"/>
    </row>
    <row r="24" spans="1:10" ht="15.75" customHeight="1">
      <c r="A24" s="21"/>
      <c r="B24" s="22"/>
      <c r="C24" s="23"/>
      <c r="D24" s="26"/>
      <c r="E24" s="32"/>
      <c r="F24" s="25" t="str">
        <f t="shared" si="0"/>
        <v/>
      </c>
      <c r="G24" s="25"/>
      <c r="H24" s="25" t="str">
        <f t="shared" si="1"/>
        <v/>
      </c>
      <c r="I24" s="25" t="str">
        <f t="shared" si="2"/>
        <v/>
      </c>
      <c r="J24" s="26"/>
    </row>
    <row r="25" spans="1:10" ht="15.75" customHeight="1">
      <c r="A25" s="21"/>
      <c r="B25" s="22"/>
      <c r="C25" s="23"/>
      <c r="D25" s="26"/>
      <c r="E25" s="32"/>
      <c r="F25" s="25" t="str">
        <f t="shared" si="0"/>
        <v/>
      </c>
      <c r="G25" s="25"/>
      <c r="H25" s="25" t="str">
        <f t="shared" si="1"/>
        <v/>
      </c>
      <c r="I25" s="25" t="str">
        <f t="shared" si="2"/>
        <v/>
      </c>
      <c r="J25" s="26"/>
    </row>
    <row r="26" spans="1:10" ht="15.75" customHeight="1">
      <c r="A26" s="21"/>
      <c r="B26" s="22"/>
      <c r="C26" s="23"/>
      <c r="D26" s="26"/>
      <c r="E26" s="32"/>
      <c r="F26" s="25" t="str">
        <f t="shared" si="0"/>
        <v/>
      </c>
      <c r="G26" s="25"/>
      <c r="H26" s="25" t="str">
        <f t="shared" si="1"/>
        <v/>
      </c>
      <c r="I26" s="25" t="str">
        <f t="shared" si="2"/>
        <v/>
      </c>
      <c r="J26" s="26"/>
    </row>
    <row r="27" spans="1:10" ht="15.75" customHeight="1">
      <c r="A27" s="393" t="s">
        <v>283</v>
      </c>
      <c r="B27" s="394"/>
      <c r="C27" s="23"/>
      <c r="D27" s="26"/>
      <c r="E27" s="32">
        <f>SUM(E5:E26)</f>
        <v>0</v>
      </c>
      <c r="F27" s="32">
        <f>SUM(F5:F26)</f>
        <v>0</v>
      </c>
      <c r="G27" s="32">
        <f>SUM(G5:G26)</f>
        <v>0</v>
      </c>
      <c r="H27" s="32">
        <f>G27-F27</f>
        <v>0</v>
      </c>
      <c r="I27" s="32" t="str">
        <f>IF(F27=0,"",H27/F27*100)</f>
        <v/>
      </c>
      <c r="J27" s="26"/>
    </row>
    <row r="28" spans="1:10" ht="15.75" customHeight="1">
      <c r="A28" s="28" t="str">
        <f>'3-6应收利息'!A13</f>
        <v>被评估单位（或产权持有单位）
填表人：</v>
      </c>
      <c r="B28" s="28"/>
      <c r="D28" s="28"/>
      <c r="G28" s="29" t="str">
        <f>'3-6应收利息'!G13</f>
        <v>资产评估专业人员：邓晓川、张文斌</v>
      </c>
      <c r="H28" s="29"/>
      <c r="I28" s="29"/>
      <c r="J28" s="29"/>
    </row>
    <row r="29" spans="1:10" ht="15.75" customHeight="1">
      <c r="A29" s="28" t="str">
        <f>'3-6应收利息'!A14</f>
        <v>填表日期：2024年12月5日</v>
      </c>
      <c r="B29" s="28"/>
      <c r="D29" s="28"/>
    </row>
  </sheetData>
  <mergeCells count="3">
    <mergeCell ref="A1:J1"/>
    <mergeCell ref="A2:J2"/>
    <mergeCell ref="A27:B27"/>
  </mergeCells>
  <phoneticPr fontId="19" type="noConversion"/>
  <printOptions horizontalCentered="1"/>
  <pageMargins left="0.39370078740157499" right="0.39370078740157499" top="0.86614173228346403" bottom="0.86614173228346403" header="1.0900000000000001" footer="0.511811023622047"/>
  <pageSetup paperSize="9" fitToHeight="0" orientation="landscape"/>
  <headerFooter scaleWithDoc="0">
    <oddHeader>&amp;R&amp;"宋体,常规"&amp;10表&amp;"Times New Roman,常规"3-7
&amp;"宋体,常规"共&amp;"Times New Roman,常规"&amp;N&amp;"宋体,常规"页第&amp;"Times New Roman,常规"&amp;P&amp;"宋体,常规"页</oddHeader>
  </headerFooter>
  <legacyDrawing r:id="rId1"/>
</worksheet>
</file>

<file path=xl/worksheets/sheet21.xml><?xml version="1.0" encoding="utf-8"?>
<worksheet xmlns="http://schemas.openxmlformats.org/spreadsheetml/2006/main" xmlns:r="http://schemas.openxmlformats.org/officeDocument/2006/relationships">
  <sheetPr codeName="Sheet22">
    <tabColor rgb="FF00B050"/>
    <pageSetUpPr fitToPage="1"/>
  </sheetPr>
  <dimension ref="A1:K29"/>
  <sheetViews>
    <sheetView workbookViewId="0">
      <pane xSplit="5" ySplit="4" topLeftCell="F5" activePane="bottomRight" state="frozen"/>
      <selection activeCell="F5" sqref="F5:F10"/>
      <selection pane="topRight" activeCell="F5" sqref="F5:F10"/>
      <selection pane="bottomLeft" activeCell="F5" sqref="F5:F10"/>
      <selection pane="bottomRight" activeCell="F5" sqref="F5:F10"/>
    </sheetView>
  </sheetViews>
  <sheetFormatPr defaultColWidth="9" defaultRowHeight="15.75" customHeight="1"/>
  <cols>
    <col min="1" max="1" width="5.19921875" style="13" customWidth="1"/>
    <col min="2" max="2" width="28.69921875" style="13" customWidth="1"/>
    <col min="3" max="3" width="22.5" style="13" customWidth="1"/>
    <col min="4" max="4" width="10.69921875" style="14" customWidth="1"/>
    <col min="5" max="5" width="7.69921875" style="13" customWidth="1"/>
    <col min="6" max="7" width="14.3984375" style="33" customWidth="1"/>
    <col min="8" max="8" width="14.3984375" style="13" customWidth="1"/>
    <col min="9" max="9" width="11.3984375" style="13" customWidth="1"/>
    <col min="10" max="10" width="10.3984375" style="13" customWidth="1"/>
    <col min="11" max="11" width="12.3984375" style="13" customWidth="1"/>
    <col min="12" max="16384" width="9" style="13"/>
  </cols>
  <sheetData>
    <row r="1" spans="1:11" s="11" customFormat="1" ht="30" customHeight="1">
      <c r="A1" s="400" t="s">
        <v>303</v>
      </c>
      <c r="B1" s="403"/>
      <c r="C1" s="403"/>
      <c r="D1" s="403"/>
      <c r="E1" s="403"/>
      <c r="F1" s="403"/>
      <c r="G1" s="403"/>
      <c r="H1" s="403"/>
      <c r="I1" s="403"/>
      <c r="J1" s="403"/>
      <c r="K1" s="403"/>
    </row>
    <row r="2" spans="1:11" ht="14.1" customHeight="1">
      <c r="A2" s="387" t="str">
        <f>'3-7应收股利'!A2:J2</f>
        <v>评估基准日：2024年12月5日</v>
      </c>
      <c r="B2" s="387"/>
      <c r="C2" s="387"/>
      <c r="D2" s="387"/>
      <c r="E2" s="387"/>
      <c r="F2" s="401"/>
      <c r="G2" s="401"/>
      <c r="H2" s="401"/>
      <c r="I2" s="401"/>
      <c r="J2" s="401"/>
      <c r="K2" s="401"/>
    </row>
    <row r="3" spans="1:11" ht="15.75" customHeight="1">
      <c r="A3" s="16" t="str">
        <f>'表3-1货币汇总表'!A3</f>
        <v>被评估单位（或产权持有人）：攀枝花市尚亿科技有限责任公司</v>
      </c>
      <c r="F3" s="157"/>
      <c r="G3" s="157"/>
      <c r="K3" s="17" t="s">
        <v>151</v>
      </c>
    </row>
    <row r="4" spans="1:11" s="12" customFormat="1" ht="20.100000000000001" customHeight="1">
      <c r="A4" s="18" t="s">
        <v>152</v>
      </c>
      <c r="B4" s="18" t="s">
        <v>304</v>
      </c>
      <c r="C4" s="18" t="s">
        <v>287</v>
      </c>
      <c r="D4" s="19" t="s">
        <v>288</v>
      </c>
      <c r="E4" s="18" t="s">
        <v>289</v>
      </c>
      <c r="F4" s="46" t="str">
        <f>'3-7应收股利'!E4</f>
        <v>账面价值</v>
      </c>
      <c r="G4" s="46" t="str">
        <f>'3-7应收股利'!F4</f>
        <v>申报价值</v>
      </c>
      <c r="H4" s="18" t="s">
        <v>118</v>
      </c>
      <c r="I4" s="18" t="s">
        <v>119</v>
      </c>
      <c r="J4" s="18" t="s">
        <v>154</v>
      </c>
      <c r="K4" s="18" t="s">
        <v>212</v>
      </c>
    </row>
    <row r="5" spans="1:11" ht="20.100000000000001" customHeight="1">
      <c r="A5" s="21"/>
      <c r="B5" s="186" t="s">
        <v>305</v>
      </c>
      <c r="C5" s="18"/>
      <c r="D5" s="23"/>
      <c r="E5" s="21"/>
      <c r="F5" s="25"/>
      <c r="G5" s="25" t="str">
        <f t="shared" ref="G5:G11" si="0">IF(F5="","",F5)</f>
        <v/>
      </c>
      <c r="H5" s="25"/>
      <c r="I5" s="25" t="str">
        <f t="shared" ref="I5:I11" si="1">IF(G5="","",H5-G5)</f>
        <v/>
      </c>
      <c r="J5" s="25" t="str">
        <f t="shared" ref="J5:J11" si="2">IF(G5="","",I5/G5*100)</f>
        <v/>
      </c>
      <c r="K5" s="26"/>
    </row>
    <row r="6" spans="1:11" ht="20.100000000000001" customHeight="1">
      <c r="A6" s="21"/>
      <c r="B6" s="59" t="s">
        <v>306</v>
      </c>
      <c r="C6" s="21"/>
      <c r="D6" s="23"/>
      <c r="E6" s="21"/>
      <c r="F6" s="25"/>
      <c r="G6" s="25" t="str">
        <f t="shared" si="0"/>
        <v/>
      </c>
      <c r="H6" s="25"/>
      <c r="I6" s="25" t="str">
        <f t="shared" si="1"/>
        <v/>
      </c>
      <c r="J6" s="25" t="str">
        <f t="shared" si="2"/>
        <v/>
      </c>
      <c r="K6" s="26"/>
    </row>
    <row r="7" spans="1:11" ht="20.100000000000001" customHeight="1">
      <c r="A7" s="21"/>
      <c r="B7" s="59" t="s">
        <v>307</v>
      </c>
      <c r="C7" s="18"/>
      <c r="D7" s="23"/>
      <c r="E7" s="21"/>
      <c r="F7" s="25"/>
      <c r="G7" s="25" t="str">
        <f t="shared" si="0"/>
        <v/>
      </c>
      <c r="H7" s="25"/>
      <c r="I7" s="25" t="str">
        <f t="shared" si="1"/>
        <v/>
      </c>
      <c r="J7" s="25" t="str">
        <f t="shared" si="2"/>
        <v/>
      </c>
      <c r="K7" s="26"/>
    </row>
    <row r="8" spans="1:11" ht="20.100000000000001" customHeight="1">
      <c r="A8" s="21"/>
      <c r="B8" s="59" t="s">
        <v>308</v>
      </c>
      <c r="C8" s="18"/>
      <c r="D8" s="23"/>
      <c r="E8" s="21"/>
      <c r="F8" s="25"/>
      <c r="G8" s="25" t="str">
        <f t="shared" si="0"/>
        <v/>
      </c>
      <c r="H8" s="25"/>
      <c r="I8" s="25" t="str">
        <f t="shared" si="1"/>
        <v/>
      </c>
      <c r="J8" s="25" t="str">
        <f t="shared" si="2"/>
        <v/>
      </c>
      <c r="K8" s="26"/>
    </row>
    <row r="9" spans="1:11" ht="20.100000000000001" customHeight="1">
      <c r="A9" s="21"/>
      <c r="B9" s="58" t="s">
        <v>309</v>
      </c>
      <c r="C9" s="18"/>
      <c r="D9" s="23"/>
      <c r="E9" s="21"/>
      <c r="F9" s="25"/>
      <c r="G9" s="25" t="str">
        <f t="shared" si="0"/>
        <v/>
      </c>
      <c r="H9" s="25"/>
      <c r="I9" s="25" t="str">
        <f t="shared" si="1"/>
        <v/>
      </c>
      <c r="J9" s="25" t="str">
        <f t="shared" si="2"/>
        <v/>
      </c>
      <c r="K9" s="26"/>
    </row>
    <row r="10" spans="1:11" ht="20.100000000000001" customHeight="1">
      <c r="A10" s="21"/>
      <c r="B10" s="22" t="s">
        <v>310</v>
      </c>
      <c r="C10" s="21"/>
      <c r="D10" s="23"/>
      <c r="E10" s="21"/>
      <c r="F10" s="25"/>
      <c r="G10" s="25" t="str">
        <f t="shared" si="0"/>
        <v/>
      </c>
      <c r="H10" s="25"/>
      <c r="I10" s="25" t="str">
        <f t="shared" si="1"/>
        <v/>
      </c>
      <c r="J10" s="25" t="str">
        <f t="shared" si="2"/>
        <v/>
      </c>
      <c r="K10" s="26"/>
    </row>
    <row r="11" spans="1:11" ht="20.100000000000001" customHeight="1">
      <c r="A11" s="21"/>
      <c r="B11" s="22"/>
      <c r="C11" s="21"/>
      <c r="D11" s="23"/>
      <c r="E11" s="21"/>
      <c r="F11" s="185"/>
      <c r="G11" s="25" t="str">
        <f t="shared" si="0"/>
        <v/>
      </c>
      <c r="H11" s="25"/>
      <c r="I11" s="25" t="str">
        <f t="shared" si="1"/>
        <v/>
      </c>
      <c r="J11" s="25" t="str">
        <f t="shared" si="2"/>
        <v/>
      </c>
      <c r="K11" s="26"/>
    </row>
    <row r="12" spans="1:11" ht="20.100000000000001" customHeight="1">
      <c r="A12" s="21"/>
      <c r="B12" s="22"/>
      <c r="C12" s="21"/>
      <c r="D12" s="23"/>
      <c r="E12" s="21"/>
      <c r="F12" s="185"/>
      <c r="G12" s="25"/>
      <c r="H12" s="25"/>
      <c r="I12" s="25"/>
      <c r="J12" s="25"/>
      <c r="K12" s="26"/>
    </row>
    <row r="13" spans="1:11" ht="20.100000000000001" customHeight="1">
      <c r="A13" s="21"/>
      <c r="B13" s="22"/>
      <c r="C13" s="21"/>
      <c r="D13" s="23"/>
      <c r="E13" s="21"/>
      <c r="F13" s="185"/>
      <c r="G13" s="25"/>
      <c r="H13" s="25"/>
      <c r="I13" s="25"/>
      <c r="J13" s="25"/>
      <c r="K13" s="26"/>
    </row>
    <row r="14" spans="1:11" ht="20.100000000000001" customHeight="1">
      <c r="A14" s="21"/>
      <c r="B14" s="22"/>
      <c r="C14" s="21"/>
      <c r="D14" s="23"/>
      <c r="E14" s="21"/>
      <c r="F14" s="185"/>
      <c r="G14" s="25"/>
      <c r="H14" s="25"/>
      <c r="I14" s="25"/>
      <c r="J14" s="25"/>
      <c r="K14" s="26"/>
    </row>
    <row r="15" spans="1:11" ht="20.100000000000001" customHeight="1">
      <c r="A15" s="21"/>
      <c r="B15" s="22"/>
      <c r="C15" s="21"/>
      <c r="D15" s="23"/>
      <c r="E15" s="21"/>
      <c r="F15" s="185"/>
      <c r="G15" s="25"/>
      <c r="H15" s="25"/>
      <c r="I15" s="25"/>
      <c r="J15" s="25"/>
      <c r="K15" s="26"/>
    </row>
    <row r="16" spans="1:11" ht="20.100000000000001" customHeight="1">
      <c r="A16" s="21"/>
      <c r="B16" s="22"/>
      <c r="C16" s="21"/>
      <c r="D16" s="23"/>
      <c r="E16" s="21"/>
      <c r="F16" s="185"/>
      <c r="G16" s="25"/>
      <c r="H16" s="25"/>
      <c r="I16" s="25"/>
      <c r="J16" s="25"/>
      <c r="K16" s="26"/>
    </row>
    <row r="17" spans="1:11" ht="20.100000000000001" customHeight="1">
      <c r="A17" s="21"/>
      <c r="B17" s="22"/>
      <c r="C17" s="21"/>
      <c r="D17" s="23"/>
      <c r="E17" s="21"/>
      <c r="F17" s="185"/>
      <c r="G17" s="25"/>
      <c r="H17" s="25"/>
      <c r="I17" s="25"/>
      <c r="J17" s="25"/>
      <c r="K17" s="26"/>
    </row>
    <row r="18" spans="1:11" ht="20.100000000000001" customHeight="1">
      <c r="A18" s="21"/>
      <c r="B18" s="22"/>
      <c r="C18" s="21"/>
      <c r="D18" s="23"/>
      <c r="E18" s="21"/>
      <c r="F18" s="185"/>
      <c r="G18" s="25"/>
      <c r="H18" s="25"/>
      <c r="I18" s="25"/>
      <c r="J18" s="25"/>
      <c r="K18" s="26"/>
    </row>
    <row r="19" spans="1:11" ht="20.100000000000001" customHeight="1">
      <c r="A19" s="21"/>
      <c r="B19" s="22"/>
      <c r="C19" s="21"/>
      <c r="D19" s="23"/>
      <c r="E19" s="21"/>
      <c r="F19" s="185"/>
      <c r="G19" s="25"/>
      <c r="H19" s="25"/>
      <c r="I19" s="25"/>
      <c r="J19" s="25"/>
      <c r="K19" s="26"/>
    </row>
    <row r="20" spans="1:11" ht="20.100000000000001" customHeight="1">
      <c r="A20" s="21"/>
      <c r="B20" s="22"/>
      <c r="C20" s="21"/>
      <c r="D20" s="23"/>
      <c r="E20" s="21"/>
      <c r="F20" s="185"/>
      <c r="G20" s="25"/>
      <c r="H20" s="25"/>
      <c r="I20" s="25"/>
      <c r="J20" s="25"/>
      <c r="K20" s="26"/>
    </row>
    <row r="21" spans="1:11" ht="20.100000000000001" customHeight="1">
      <c r="A21" s="21"/>
      <c r="B21" s="22"/>
      <c r="C21" s="21"/>
      <c r="D21" s="23"/>
      <c r="E21" s="21"/>
      <c r="F21" s="185"/>
      <c r="G21" s="25"/>
      <c r="H21" s="25"/>
      <c r="I21" s="25"/>
      <c r="J21" s="25"/>
      <c r="K21" s="26"/>
    </row>
    <row r="22" spans="1:11" ht="20.100000000000001" customHeight="1">
      <c r="A22" s="21"/>
      <c r="B22" s="22"/>
      <c r="C22" s="21"/>
      <c r="D22" s="23"/>
      <c r="E22" s="21"/>
      <c r="F22" s="185"/>
      <c r="G22" s="25" t="str">
        <f>IF(F22="","",F22)</f>
        <v/>
      </c>
      <c r="H22" s="25"/>
      <c r="I22" s="25" t="str">
        <f>IF(G22="","",H22-G22)</f>
        <v/>
      </c>
      <c r="J22" s="25" t="str">
        <f>IF(G22="","",I22/G22*100)</f>
        <v/>
      </c>
      <c r="K22" s="26"/>
    </row>
    <row r="23" spans="1:11" ht="20.100000000000001" customHeight="1">
      <c r="A23" s="393" t="s">
        <v>283</v>
      </c>
      <c r="B23" s="394"/>
      <c r="C23" s="21"/>
      <c r="D23" s="23"/>
      <c r="E23" s="21"/>
      <c r="F23" s="185">
        <f>SUM(F5:F22)</f>
        <v>0</v>
      </c>
      <c r="G23" s="185">
        <f>SUM(G5:G22)</f>
        <v>0</v>
      </c>
      <c r="H23" s="185">
        <f>SUM(H5:H22)</f>
        <v>0</v>
      </c>
      <c r="I23" s="32">
        <f>H23-G23</f>
        <v>0</v>
      </c>
      <c r="J23" s="32" t="str">
        <f>IF(G23=0,"",I23/G23*100)</f>
        <v/>
      </c>
      <c r="K23" s="26"/>
    </row>
    <row r="24" spans="1:11" ht="20.100000000000001" customHeight="1">
      <c r="A24" s="393" t="s">
        <v>311</v>
      </c>
      <c r="B24" s="394"/>
      <c r="C24" s="21"/>
      <c r="D24" s="23"/>
      <c r="E24" s="21"/>
      <c r="F24" s="185"/>
      <c r="G24" s="185"/>
      <c r="H24" s="32"/>
      <c r="I24" s="32">
        <f>H24-G24</f>
        <v>0</v>
      </c>
      <c r="J24" s="32" t="str">
        <f>IF(G24=0,"",I24/G24*100)</f>
        <v/>
      </c>
      <c r="K24" s="26"/>
    </row>
    <row r="25" spans="1:11" ht="20.100000000000001" customHeight="1">
      <c r="A25" s="393" t="s">
        <v>219</v>
      </c>
      <c r="B25" s="394"/>
      <c r="C25" s="26"/>
      <c r="D25" s="23"/>
      <c r="E25" s="26"/>
      <c r="F25" s="32">
        <f>F23-F24</f>
        <v>0</v>
      </c>
      <c r="G25" s="32">
        <f>G23-G24</f>
        <v>0</v>
      </c>
      <c r="H25" s="32">
        <f>H23-H24</f>
        <v>0</v>
      </c>
      <c r="I25" s="32">
        <f>H25-G25</f>
        <v>0</v>
      </c>
      <c r="J25" s="32" t="str">
        <f>IF(G25=0,"",I25/G25*100)</f>
        <v/>
      </c>
      <c r="K25" s="26"/>
    </row>
    <row r="26" spans="1:11" ht="20.100000000000001" customHeight="1">
      <c r="A26" s="28" t="str">
        <f>'3-7应收股利'!A28</f>
        <v>被评估单位（或产权持有单位）
填表人：</v>
      </c>
      <c r="B26" s="28"/>
      <c r="C26" s="56"/>
      <c r="H26" s="29" t="str">
        <f>'3-7应收股利'!G28</f>
        <v>资产评估专业人员：邓晓川、张文斌</v>
      </c>
      <c r="I26" s="29"/>
      <c r="J26" s="29"/>
      <c r="K26" s="29"/>
    </row>
    <row r="27" spans="1:11" ht="20.100000000000001" customHeight="1">
      <c r="A27" s="28" t="str">
        <f>'3-7应收股利'!A29</f>
        <v>填表日期：2024年12月5日</v>
      </c>
      <c r="B27" s="28"/>
      <c r="C27" s="28"/>
    </row>
    <row r="28" spans="1:11" ht="15.75" customHeight="1">
      <c r="B28" s="187"/>
      <c r="C28" s="188"/>
    </row>
    <row r="29" spans="1:11" ht="15.75" customHeight="1">
      <c r="B29" s="17"/>
    </row>
  </sheetData>
  <mergeCells count="5">
    <mergeCell ref="A1:K1"/>
    <mergeCell ref="A2:K2"/>
    <mergeCell ref="A23:B23"/>
    <mergeCell ref="A24:B24"/>
    <mergeCell ref="A25:B25"/>
  </mergeCells>
  <phoneticPr fontId="19" type="noConversion"/>
  <printOptions horizontalCentered="1"/>
  <pageMargins left="0.39370078740157499" right="0.39370078740157499" top="0.86614173228346403" bottom="0.86614173228346403" header="1.0629921259842501" footer="0.511811023622047"/>
  <pageSetup paperSize="9" scale="85" fitToHeight="0" orientation="landscape"/>
  <headerFooter scaleWithDoc="0">
    <oddHeader>&amp;R&amp;"宋体,常规"&amp;10表&amp;"Times New Roman,常规"3-8
&amp;"宋体,常规"共&amp;"Times New Roman,常规"&amp;N&amp;"宋体,常规"页第&amp;"Times New Roman,常规"&amp;P&amp;"宋体,常规"页</oddHeader>
  </headerFooter>
</worksheet>
</file>

<file path=xl/worksheets/sheet22.xml><?xml version="1.0" encoding="utf-8"?>
<worksheet xmlns="http://schemas.openxmlformats.org/spreadsheetml/2006/main" xmlns:r="http://schemas.openxmlformats.org/officeDocument/2006/relationships">
  <sheetPr codeName="Sheet23">
    <tabColor rgb="FFFF0000"/>
    <pageSetUpPr fitToPage="1"/>
  </sheetPr>
  <dimension ref="A1:G26"/>
  <sheetViews>
    <sheetView workbookViewId="0">
      <pane xSplit="3" ySplit="4" topLeftCell="D5" activePane="bottomRight" state="frozen"/>
      <selection pane="topRight"/>
      <selection pane="bottomLeft"/>
      <selection pane="bottomRight" activeCell="E25" sqref="E25"/>
    </sheetView>
  </sheetViews>
  <sheetFormatPr defaultColWidth="9" defaultRowHeight="15.75" customHeight="1"/>
  <cols>
    <col min="1" max="1" width="5.59765625" style="13" customWidth="1"/>
    <col min="2" max="2" width="17.59765625" style="13" customWidth="1"/>
    <col min="3" max="4" width="22.69921875" style="13" customWidth="1"/>
    <col min="5" max="5" width="23.59765625" style="13" customWidth="1"/>
    <col min="6" max="6" width="19.09765625" style="13" customWidth="1"/>
    <col min="7" max="7" width="11.69921875" style="13" customWidth="1"/>
    <col min="8" max="16384" width="9" style="13"/>
  </cols>
  <sheetData>
    <row r="1" spans="1:7" s="11" customFormat="1" ht="30" customHeight="1">
      <c r="A1" s="385" t="s">
        <v>312</v>
      </c>
      <c r="B1" s="386"/>
      <c r="C1" s="386"/>
      <c r="D1" s="386"/>
      <c r="E1" s="386"/>
      <c r="F1" s="386"/>
      <c r="G1" s="386"/>
    </row>
    <row r="2" spans="1:7" ht="14.1" customHeight="1">
      <c r="A2" s="387" t="str">
        <f>'3-8其他应收款'!A2:K2</f>
        <v>评估基准日：2024年12月5日</v>
      </c>
      <c r="B2" s="387"/>
      <c r="C2" s="387"/>
      <c r="D2" s="387"/>
      <c r="E2" s="387"/>
      <c r="F2" s="387"/>
      <c r="G2" s="387"/>
    </row>
    <row r="3" spans="1:7" ht="15.75" customHeight="1">
      <c r="A3" s="16" t="str">
        <f>'3-8其他应收款'!A3</f>
        <v>被评估单位（或产权持有人）：攀枝花市尚亿科技有限责任公司</v>
      </c>
      <c r="B3" s="16"/>
      <c r="G3" s="49" t="s">
        <v>151</v>
      </c>
    </row>
    <row r="4" spans="1:7" s="48" customFormat="1" ht="15.75" customHeight="1">
      <c r="A4" s="50" t="s">
        <v>194</v>
      </c>
      <c r="B4" s="50" t="s">
        <v>153</v>
      </c>
      <c r="C4" s="46" t="str">
        <f>'1-汇总表'!C5</f>
        <v>账面价值</v>
      </c>
      <c r="D4" s="46" t="str">
        <f>'1-汇总表'!D5</f>
        <v>申报价值</v>
      </c>
      <c r="E4" s="50" t="s">
        <v>118</v>
      </c>
      <c r="F4" s="86" t="s">
        <v>119</v>
      </c>
      <c r="G4" s="50" t="s">
        <v>211</v>
      </c>
    </row>
    <row r="5" spans="1:7" ht="15.75" customHeight="1">
      <c r="A5" s="50" t="s">
        <v>313</v>
      </c>
      <c r="B5" s="181" t="s">
        <v>314</v>
      </c>
      <c r="C5" s="24">
        <f>'3-9-1材料采购（在途物资）'!F26</f>
        <v>0</v>
      </c>
      <c r="D5" s="24">
        <f>'3-9-1材料采购（在途物资）'!I26</f>
        <v>0</v>
      </c>
      <c r="E5" s="32">
        <f>'3-9-1材料采购（在途物资）'!L26</f>
        <v>0</v>
      </c>
      <c r="F5" s="32">
        <f>E5-D5</f>
        <v>0</v>
      </c>
      <c r="G5" s="32" t="str">
        <f>IF(D5=0,"",F5/D5*100)</f>
        <v/>
      </c>
    </row>
    <row r="6" spans="1:7" ht="15.75" customHeight="1">
      <c r="A6" s="50" t="s">
        <v>315</v>
      </c>
      <c r="B6" s="182" t="s">
        <v>316</v>
      </c>
      <c r="C6" s="24">
        <f>'3-9-2原材料'!G27</f>
        <v>0</v>
      </c>
      <c r="D6" s="24">
        <f>'3-9-2原材料'!J27</f>
        <v>0</v>
      </c>
      <c r="E6" s="32">
        <f>'3-9-2原材料'!M27</f>
        <v>0</v>
      </c>
      <c r="F6" s="32">
        <f t="shared" ref="F6:F12" si="0">E6-D6</f>
        <v>0</v>
      </c>
      <c r="G6" s="32" t="str">
        <f t="shared" ref="G6:G12" si="1">IF(D6=0,"",F6/D6*100)</f>
        <v/>
      </c>
    </row>
    <row r="7" spans="1:7" ht="15.75" customHeight="1">
      <c r="A7" s="50" t="s">
        <v>317</v>
      </c>
      <c r="B7" s="182" t="s">
        <v>318</v>
      </c>
      <c r="C7" s="24">
        <f>'3-9-3在库周转材料'!G27</f>
        <v>0</v>
      </c>
      <c r="D7" s="24">
        <f>'3-9-3在库周转材料'!J27</f>
        <v>0</v>
      </c>
      <c r="E7" s="32">
        <f>'3-9-3在库周转材料'!M27</f>
        <v>0</v>
      </c>
      <c r="F7" s="32">
        <f t="shared" si="0"/>
        <v>0</v>
      </c>
      <c r="G7" s="32" t="str">
        <f t="shared" si="1"/>
        <v/>
      </c>
    </row>
    <row r="8" spans="1:7" ht="15.75" customHeight="1">
      <c r="A8" s="50" t="s">
        <v>319</v>
      </c>
      <c r="B8" s="182" t="s">
        <v>320</v>
      </c>
      <c r="C8" s="24">
        <f>'3-9-4委托加工物资'!G27</f>
        <v>0</v>
      </c>
      <c r="D8" s="24">
        <f>'3-9-4委托加工物资'!J27</f>
        <v>0</v>
      </c>
      <c r="E8" s="32">
        <f>'3-9-4委托加工物资'!M27</f>
        <v>0</v>
      </c>
      <c r="F8" s="32">
        <f t="shared" si="0"/>
        <v>0</v>
      </c>
      <c r="G8" s="32" t="str">
        <f t="shared" si="1"/>
        <v/>
      </c>
    </row>
    <row r="9" spans="1:7" ht="15.75" customHeight="1">
      <c r="A9" s="50" t="s">
        <v>321</v>
      </c>
      <c r="B9" s="182" t="s">
        <v>322</v>
      </c>
      <c r="C9" s="24">
        <f>'3-9-5产成品（库存商品）'!H90</f>
        <v>0</v>
      </c>
      <c r="D9" s="24">
        <f>'3-9-5产成品（库存商品）'!L90</f>
        <v>0</v>
      </c>
      <c r="E9" s="32">
        <f>'3-9-5产成品（库存商品）'!Q90</f>
        <v>0</v>
      </c>
      <c r="F9" s="32">
        <f t="shared" si="0"/>
        <v>0</v>
      </c>
      <c r="G9" s="32" t="str">
        <f t="shared" si="1"/>
        <v/>
      </c>
    </row>
    <row r="10" spans="1:7" ht="15.75" customHeight="1">
      <c r="A10" s="50" t="s">
        <v>323</v>
      </c>
      <c r="B10" s="182" t="s">
        <v>324</v>
      </c>
      <c r="C10" s="24">
        <f>'3-9-6在产品（自制半成品）'!F27</f>
        <v>0</v>
      </c>
      <c r="D10" s="24">
        <f>'3-9-6在产品（自制半成品）'!I27</f>
        <v>0</v>
      </c>
      <c r="E10" s="32">
        <f>'3-9-6在产品（自制半成品）'!L27</f>
        <v>0</v>
      </c>
      <c r="F10" s="32">
        <f t="shared" si="0"/>
        <v>0</v>
      </c>
      <c r="G10" s="32" t="str">
        <f t="shared" si="1"/>
        <v/>
      </c>
    </row>
    <row r="11" spans="1:7" ht="15.75" customHeight="1">
      <c r="A11" s="50" t="s">
        <v>325</v>
      </c>
      <c r="B11" s="182" t="s">
        <v>326</v>
      </c>
      <c r="C11" s="24">
        <f>'3-9-7发出商品'!G27</f>
        <v>0</v>
      </c>
      <c r="D11" s="24">
        <f>'3-9-7发出商品'!J27</f>
        <v>0</v>
      </c>
      <c r="E11" s="32">
        <f>'3-9-7发出商品'!M27</f>
        <v>0</v>
      </c>
      <c r="F11" s="32">
        <f t="shared" si="0"/>
        <v>0</v>
      </c>
      <c r="G11" s="32" t="str">
        <f t="shared" si="1"/>
        <v/>
      </c>
    </row>
    <row r="12" spans="1:7" ht="15.75" customHeight="1">
      <c r="A12" s="50" t="s">
        <v>327</v>
      </c>
      <c r="B12" s="182" t="s">
        <v>328</v>
      </c>
      <c r="C12" s="24">
        <f>'3-9-8在用周转材料'!F16</f>
        <v>0</v>
      </c>
      <c r="D12" s="24">
        <f>'3-9-8在用周转材料'!H16</f>
        <v>0</v>
      </c>
      <c r="E12" s="32">
        <f>'3-9-8在用周转材料'!L16</f>
        <v>0</v>
      </c>
      <c r="F12" s="32">
        <f t="shared" si="0"/>
        <v>0</v>
      </c>
      <c r="G12" s="32" t="str">
        <f t="shared" si="1"/>
        <v/>
      </c>
    </row>
    <row r="13" spans="1:7" s="33" customFormat="1" ht="15.75" customHeight="1">
      <c r="A13" s="183"/>
      <c r="B13" s="184"/>
      <c r="C13" s="158"/>
      <c r="D13" s="158"/>
      <c r="E13" s="185"/>
      <c r="F13" s="32"/>
      <c r="G13" s="32" t="str">
        <f t="shared" ref="G13:G21" si="2">IF(C13=0,"",F13/C13*100)</f>
        <v/>
      </c>
    </row>
    <row r="14" spans="1:7" ht="15.75" customHeight="1">
      <c r="A14" s="50"/>
      <c r="B14" s="62"/>
      <c r="C14" s="24"/>
      <c r="D14" s="24"/>
      <c r="E14" s="32"/>
      <c r="F14" s="32"/>
      <c r="G14" s="32" t="str">
        <f t="shared" si="2"/>
        <v/>
      </c>
    </row>
    <row r="15" spans="1:7" ht="15.75" customHeight="1">
      <c r="A15" s="50"/>
      <c r="B15" s="62"/>
      <c r="C15" s="24"/>
      <c r="D15" s="24"/>
      <c r="E15" s="32"/>
      <c r="F15" s="32"/>
      <c r="G15" s="32" t="str">
        <f t="shared" si="2"/>
        <v/>
      </c>
    </row>
    <row r="16" spans="1:7" ht="15.75" customHeight="1">
      <c r="A16" s="21"/>
      <c r="B16" s="62"/>
      <c r="C16" s="24"/>
      <c r="D16" s="24"/>
      <c r="E16" s="32"/>
      <c r="F16" s="32"/>
      <c r="G16" s="32" t="str">
        <f t="shared" si="2"/>
        <v/>
      </c>
    </row>
    <row r="17" spans="1:7" ht="15.75" customHeight="1">
      <c r="A17" s="21"/>
      <c r="B17" s="62"/>
      <c r="C17" s="24"/>
      <c r="D17" s="24"/>
      <c r="E17" s="32"/>
      <c r="F17" s="32"/>
      <c r="G17" s="32" t="str">
        <f t="shared" si="2"/>
        <v/>
      </c>
    </row>
    <row r="18" spans="1:7" ht="15.75" customHeight="1">
      <c r="A18" s="21"/>
      <c r="B18" s="62"/>
      <c r="C18" s="24"/>
      <c r="D18" s="24"/>
      <c r="E18" s="32"/>
      <c r="F18" s="32"/>
      <c r="G18" s="32" t="str">
        <f t="shared" si="2"/>
        <v/>
      </c>
    </row>
    <row r="19" spans="1:7" ht="15.75" customHeight="1">
      <c r="A19" s="21"/>
      <c r="B19" s="62"/>
      <c r="C19" s="24"/>
      <c r="D19" s="24"/>
      <c r="E19" s="32"/>
      <c r="F19" s="32"/>
      <c r="G19" s="32" t="str">
        <f t="shared" si="2"/>
        <v/>
      </c>
    </row>
    <row r="20" spans="1:7" ht="15.75" customHeight="1">
      <c r="A20" s="21"/>
      <c r="B20" s="62"/>
      <c r="C20" s="24"/>
      <c r="D20" s="24"/>
      <c r="E20" s="32"/>
      <c r="F20" s="32"/>
      <c r="G20" s="32" t="str">
        <f t="shared" si="2"/>
        <v/>
      </c>
    </row>
    <row r="21" spans="1:7" ht="15.75" customHeight="1">
      <c r="A21" s="21"/>
      <c r="B21" s="62"/>
      <c r="C21" s="24"/>
      <c r="D21" s="24"/>
      <c r="E21" s="32"/>
      <c r="F21" s="32"/>
      <c r="G21" s="32" t="str">
        <f t="shared" si="2"/>
        <v/>
      </c>
    </row>
    <row r="22" spans="1:7" ht="15.75" customHeight="1">
      <c r="A22" s="393" t="s">
        <v>260</v>
      </c>
      <c r="B22" s="394"/>
      <c r="C22" s="24">
        <f>SUM(C5:C21)</f>
        <v>0</v>
      </c>
      <c r="D22" s="24">
        <f>SUM(D5:D21)</f>
        <v>0</v>
      </c>
      <c r="E22" s="24">
        <f>SUM(E5:E21)</f>
        <v>0</v>
      </c>
      <c r="F22" s="32">
        <f>E22-D22</f>
        <v>0</v>
      </c>
      <c r="G22" s="32" t="str">
        <f>IF(D22=0,"",F22/D22*100)</f>
        <v/>
      </c>
    </row>
    <row r="23" spans="1:7" ht="15.75" customHeight="1">
      <c r="A23" s="393" t="s">
        <v>329</v>
      </c>
      <c r="B23" s="394"/>
      <c r="C23" s="26"/>
      <c r="D23" s="26"/>
      <c r="E23" s="174"/>
      <c r="F23" s="32"/>
      <c r="G23" s="32" t="str">
        <f>IF(D23=0,"",F23/D23*100)</f>
        <v/>
      </c>
    </row>
    <row r="24" spans="1:7" ht="15.75" customHeight="1">
      <c r="A24" s="393" t="s">
        <v>260</v>
      </c>
      <c r="B24" s="394"/>
      <c r="C24" s="24">
        <f>C22-C23</f>
        <v>0</v>
      </c>
      <c r="D24" s="24">
        <f>D22-D23</f>
        <v>0</v>
      </c>
      <c r="E24" s="24">
        <f>E22-E23</f>
        <v>0</v>
      </c>
      <c r="F24" s="32">
        <f>E24-D24</f>
        <v>0</v>
      </c>
      <c r="G24" s="32" t="str">
        <f>IF(D24=0,"",F24/D24*100)</f>
        <v/>
      </c>
    </row>
    <row r="25" spans="1:7" ht="15.75" customHeight="1">
      <c r="A25" s="28" t="str">
        <f>'3-8其他应收款'!A26</f>
        <v>被评估单位（或产权持有单位）
填表人：</v>
      </c>
      <c r="E25" s="29" t="str">
        <f>IF(封面!C23="","资产评估专业人员："&amp;封面!C15,"资产评估专业人员："&amp;封面!C15&amp;"、"&amp;封面!C23)</f>
        <v>资产评估专业人员：邓晓川、张文斌</v>
      </c>
      <c r="F25" s="29"/>
      <c r="G25" s="29"/>
    </row>
    <row r="26" spans="1:7" ht="15.75" customHeight="1">
      <c r="A26" s="28" t="str">
        <f>'3-8其他应收款'!A27</f>
        <v>填表日期：2024年12月5日</v>
      </c>
    </row>
  </sheetData>
  <sheetProtection password="C665" sheet="1" objects="1" scenarios="1"/>
  <mergeCells count="5">
    <mergeCell ref="A1:G1"/>
    <mergeCell ref="A2:G2"/>
    <mergeCell ref="A22:B22"/>
    <mergeCell ref="A23:B23"/>
    <mergeCell ref="A24:B24"/>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blackAndWhite="1"/>
  <headerFooter scaleWithDoc="0">
    <oddHeader>&amp;R&amp;"宋体,常规"&amp;10表&amp;"Times New Roman,常规"3-9
&amp;"宋体,常规"共&amp;"Times New Roman,常规"&amp;N&amp;"宋体,常规"页第&amp;"Times New Roman,常规"&amp;P&amp;"宋体,常规"页</oddHeader>
  </headerFooter>
</worksheet>
</file>

<file path=xl/worksheets/sheet23.xml><?xml version="1.0" encoding="utf-8"?>
<worksheet xmlns="http://schemas.openxmlformats.org/spreadsheetml/2006/main" xmlns:r="http://schemas.openxmlformats.org/officeDocument/2006/relationships">
  <sheetPr codeName="Sheet25">
    <pageSetUpPr fitToPage="1"/>
  </sheetPr>
  <dimension ref="A1:O28"/>
  <sheetViews>
    <sheetView workbookViewId="0">
      <pane xSplit="5" ySplit="5" topLeftCell="F21" activePane="bottomRight" state="frozen"/>
      <selection sqref="A1:P1"/>
      <selection pane="topRight" sqref="A1:P1"/>
      <selection pane="bottomLeft" sqref="A1:P1"/>
      <selection pane="bottomRight" sqref="A1:P1"/>
    </sheetView>
  </sheetViews>
  <sheetFormatPr defaultColWidth="9" defaultRowHeight="15.75" customHeight="1"/>
  <cols>
    <col min="1" max="1" width="5.5" style="13" customWidth="1"/>
    <col min="2" max="2" width="18.09765625" style="13" customWidth="1"/>
    <col min="3" max="3" width="5.3984375" style="13" customWidth="1"/>
    <col min="4" max="4" width="9.59765625" style="13" customWidth="1"/>
    <col min="5" max="5" width="7.59765625" style="13" customWidth="1"/>
    <col min="6" max="9" width="13.09765625" style="13" customWidth="1"/>
    <col min="10" max="11" width="10.59765625" style="13" customWidth="1"/>
    <col min="12" max="12" width="12.59765625" style="13" customWidth="1"/>
    <col min="13" max="13" width="9.59765625" style="13" customWidth="1"/>
    <col min="14" max="14" width="7" style="13" customWidth="1"/>
    <col min="15" max="15" width="13.09765625" style="13" customWidth="1"/>
    <col min="16" max="16384" width="9" style="13"/>
  </cols>
  <sheetData>
    <row r="1" spans="1:15" s="11" customFormat="1" ht="30" customHeight="1">
      <c r="A1" s="400" t="s">
        <v>330</v>
      </c>
      <c r="B1" s="403"/>
      <c r="C1" s="403"/>
      <c r="D1" s="403"/>
      <c r="E1" s="403"/>
      <c r="F1" s="403"/>
      <c r="G1" s="403"/>
      <c r="H1" s="403"/>
      <c r="I1" s="403"/>
      <c r="J1" s="403"/>
      <c r="K1" s="403"/>
      <c r="L1" s="403"/>
      <c r="M1" s="403"/>
      <c r="N1" s="403"/>
      <c r="O1" s="403"/>
    </row>
    <row r="2" spans="1:15" ht="14.1" customHeight="1">
      <c r="A2" s="387" t="str">
        <f>'3-9存货汇总'!A2:G2</f>
        <v>评估基准日：2024年12月5日</v>
      </c>
      <c r="B2" s="387"/>
      <c r="C2" s="387"/>
      <c r="D2" s="387"/>
      <c r="E2" s="387"/>
      <c r="F2" s="387"/>
      <c r="G2" s="387"/>
      <c r="H2" s="387"/>
      <c r="I2" s="387"/>
      <c r="J2" s="401"/>
      <c r="K2" s="401"/>
      <c r="L2" s="401"/>
      <c r="M2" s="401"/>
      <c r="N2" s="401"/>
      <c r="O2" s="401"/>
    </row>
    <row r="3" spans="1:15" ht="15.75" customHeight="1">
      <c r="A3" s="16" t="str">
        <f>'表3-1货币汇总表'!A3</f>
        <v>被评估单位（或产权持有人）：攀枝花市尚亿科技有限责任公司</v>
      </c>
      <c r="O3" s="17" t="s">
        <v>151</v>
      </c>
    </row>
    <row r="4" spans="1:15" s="12" customFormat="1" ht="15.75" customHeight="1">
      <c r="A4" s="407" t="s">
        <v>152</v>
      </c>
      <c r="B4" s="407" t="s">
        <v>331</v>
      </c>
      <c r="C4" s="409" t="s">
        <v>332</v>
      </c>
      <c r="D4" s="407" t="str">
        <f>'3-9存货汇总'!C4</f>
        <v>账面价值</v>
      </c>
      <c r="E4" s="407"/>
      <c r="F4" s="407"/>
      <c r="G4" s="407" t="str">
        <f>'3-9存货汇总'!D4</f>
        <v>申报价值</v>
      </c>
      <c r="H4" s="407"/>
      <c r="I4" s="407"/>
      <c r="J4" s="407" t="s">
        <v>118</v>
      </c>
      <c r="K4" s="407"/>
      <c r="L4" s="408"/>
      <c r="M4" s="411" t="s">
        <v>119</v>
      </c>
      <c r="N4" s="407" t="s">
        <v>154</v>
      </c>
      <c r="O4" s="407" t="s">
        <v>212</v>
      </c>
    </row>
    <row r="5" spans="1:15" s="12" customFormat="1" ht="15.75" customHeight="1">
      <c r="A5" s="408"/>
      <c r="B5" s="408"/>
      <c r="C5" s="410"/>
      <c r="D5" s="18" t="s">
        <v>333</v>
      </c>
      <c r="E5" s="18" t="s">
        <v>334</v>
      </c>
      <c r="F5" s="18" t="s">
        <v>335</v>
      </c>
      <c r="G5" s="18" t="s">
        <v>333</v>
      </c>
      <c r="H5" s="18" t="s">
        <v>334</v>
      </c>
      <c r="I5" s="18" t="s">
        <v>335</v>
      </c>
      <c r="J5" s="18" t="s">
        <v>336</v>
      </c>
      <c r="K5" s="18" t="s">
        <v>337</v>
      </c>
      <c r="L5" s="18" t="s">
        <v>335</v>
      </c>
      <c r="M5" s="412"/>
      <c r="N5" s="408"/>
      <c r="O5" s="408"/>
    </row>
    <row r="6" spans="1:15" ht="15.75" customHeight="1">
      <c r="A6" s="50"/>
      <c r="B6" s="140"/>
      <c r="C6" s="173"/>
      <c r="D6" s="174"/>
      <c r="E6" s="32"/>
      <c r="F6" s="174"/>
      <c r="G6" s="25" t="str">
        <f>IF(D6="","",D6)</f>
        <v/>
      </c>
      <c r="H6" s="174" t="str">
        <f>IF(E6="","",E6)</f>
        <v/>
      </c>
      <c r="I6" s="174" t="str">
        <f>IF(F6="","",F6)</f>
        <v/>
      </c>
      <c r="J6" s="32" t="str">
        <f>IF(G6="","",G6)</f>
        <v/>
      </c>
      <c r="K6" s="32"/>
      <c r="L6" s="32"/>
      <c r="M6" s="32" t="str">
        <f>IF(I6="","",L6-I6)</f>
        <v/>
      </c>
      <c r="N6" s="32" t="str">
        <f>IF(I6="","",M6/I6*100)</f>
        <v/>
      </c>
      <c r="O6" s="26"/>
    </row>
    <row r="7" spans="1:15" ht="15.75" customHeight="1">
      <c r="A7" s="50"/>
      <c r="B7" s="140"/>
      <c r="C7" s="173"/>
      <c r="D7" s="174"/>
      <c r="E7" s="32"/>
      <c r="F7" s="174"/>
      <c r="G7" s="25" t="str">
        <f t="shared" ref="G7:G25" si="0">IF(D7="","",D7)</f>
        <v/>
      </c>
      <c r="H7" s="174" t="str">
        <f t="shared" ref="H7:H25" si="1">IF(E7="","",E7)</f>
        <v/>
      </c>
      <c r="I7" s="174" t="str">
        <f t="shared" ref="I7:I25" si="2">IF(F7="","",F7)</f>
        <v/>
      </c>
      <c r="J7" s="32" t="str">
        <f t="shared" ref="J7:J25" si="3">IF(G7="","",G7)</f>
        <v/>
      </c>
      <c r="K7" s="32"/>
      <c r="L7" s="32"/>
      <c r="M7" s="32" t="str">
        <f t="shared" ref="M7:M25" si="4">IF(I7="","",L7-I7)</f>
        <v/>
      </c>
      <c r="N7" s="32" t="str">
        <f t="shared" ref="N7:N25" si="5">IF(I7="","",M7/I7*100)</f>
        <v/>
      </c>
      <c r="O7" s="26"/>
    </row>
    <row r="8" spans="1:15" ht="15.75" customHeight="1">
      <c r="A8" s="50"/>
      <c r="B8" s="140"/>
      <c r="C8" s="173"/>
      <c r="D8" s="174"/>
      <c r="E8" s="32"/>
      <c r="F8" s="174"/>
      <c r="G8" s="25" t="str">
        <f t="shared" si="0"/>
        <v/>
      </c>
      <c r="H8" s="174" t="str">
        <f t="shared" si="1"/>
        <v/>
      </c>
      <c r="I8" s="174" t="str">
        <f t="shared" si="2"/>
        <v/>
      </c>
      <c r="J8" s="32" t="str">
        <f t="shared" si="3"/>
        <v/>
      </c>
      <c r="K8" s="32"/>
      <c r="L8" s="32"/>
      <c r="M8" s="32" t="str">
        <f t="shared" si="4"/>
        <v/>
      </c>
      <c r="N8" s="32" t="str">
        <f t="shared" si="5"/>
        <v/>
      </c>
      <c r="O8" s="26"/>
    </row>
    <row r="9" spans="1:15" ht="15.75" customHeight="1">
      <c r="A9" s="50"/>
      <c r="B9" s="140"/>
      <c r="C9" s="173"/>
      <c r="D9" s="174"/>
      <c r="E9" s="32"/>
      <c r="F9" s="174"/>
      <c r="G9" s="25" t="str">
        <f t="shared" si="0"/>
        <v/>
      </c>
      <c r="H9" s="174" t="str">
        <f t="shared" si="1"/>
        <v/>
      </c>
      <c r="I9" s="174" t="str">
        <f t="shared" si="2"/>
        <v/>
      </c>
      <c r="J9" s="32" t="str">
        <f t="shared" si="3"/>
        <v/>
      </c>
      <c r="K9" s="32"/>
      <c r="L9" s="32"/>
      <c r="M9" s="32" t="str">
        <f t="shared" si="4"/>
        <v/>
      </c>
      <c r="N9" s="32" t="str">
        <f t="shared" si="5"/>
        <v/>
      </c>
      <c r="O9" s="26"/>
    </row>
    <row r="10" spans="1:15" ht="15.75" customHeight="1">
      <c r="A10" s="50"/>
      <c r="B10" s="140"/>
      <c r="C10" s="173"/>
      <c r="D10" s="174"/>
      <c r="E10" s="32"/>
      <c r="F10" s="174"/>
      <c r="G10" s="25" t="str">
        <f t="shared" si="0"/>
        <v/>
      </c>
      <c r="H10" s="174" t="str">
        <f t="shared" si="1"/>
        <v/>
      </c>
      <c r="I10" s="174" t="str">
        <f t="shared" si="2"/>
        <v/>
      </c>
      <c r="J10" s="32" t="str">
        <f t="shared" si="3"/>
        <v/>
      </c>
      <c r="K10" s="32"/>
      <c r="L10" s="32"/>
      <c r="M10" s="32" t="str">
        <f t="shared" si="4"/>
        <v/>
      </c>
      <c r="N10" s="32" t="str">
        <f t="shared" si="5"/>
        <v/>
      </c>
      <c r="O10" s="26"/>
    </row>
    <row r="11" spans="1:15" ht="15.75" customHeight="1">
      <c r="A11" s="50"/>
      <c r="B11" s="140"/>
      <c r="C11" s="173"/>
      <c r="D11" s="174"/>
      <c r="E11" s="32"/>
      <c r="F11" s="174"/>
      <c r="G11" s="25" t="str">
        <f t="shared" si="0"/>
        <v/>
      </c>
      <c r="H11" s="174" t="str">
        <f t="shared" si="1"/>
        <v/>
      </c>
      <c r="I11" s="174" t="str">
        <f t="shared" si="2"/>
        <v/>
      </c>
      <c r="J11" s="32" t="str">
        <f t="shared" si="3"/>
        <v/>
      </c>
      <c r="K11" s="32"/>
      <c r="L11" s="32"/>
      <c r="M11" s="32" t="str">
        <f t="shared" si="4"/>
        <v/>
      </c>
      <c r="N11" s="32" t="str">
        <f t="shared" si="5"/>
        <v/>
      </c>
      <c r="O11" s="26"/>
    </row>
    <row r="12" spans="1:15" ht="15.75" customHeight="1">
      <c r="A12" s="50"/>
      <c r="B12" s="140"/>
      <c r="C12" s="173"/>
      <c r="D12" s="174"/>
      <c r="E12" s="32"/>
      <c r="F12" s="174"/>
      <c r="G12" s="25" t="str">
        <f t="shared" si="0"/>
        <v/>
      </c>
      <c r="H12" s="174" t="str">
        <f t="shared" si="1"/>
        <v/>
      </c>
      <c r="I12" s="174" t="str">
        <f t="shared" si="2"/>
        <v/>
      </c>
      <c r="J12" s="32" t="str">
        <f t="shared" si="3"/>
        <v/>
      </c>
      <c r="K12" s="32"/>
      <c r="L12" s="32"/>
      <c r="M12" s="32" t="str">
        <f t="shared" si="4"/>
        <v/>
      </c>
      <c r="N12" s="32" t="str">
        <f t="shared" si="5"/>
        <v/>
      </c>
      <c r="O12" s="26"/>
    </row>
    <row r="13" spans="1:15" ht="15.75" customHeight="1">
      <c r="A13" s="50"/>
      <c r="B13" s="140"/>
      <c r="C13" s="173"/>
      <c r="D13" s="174"/>
      <c r="E13" s="32"/>
      <c r="F13" s="174"/>
      <c r="G13" s="25" t="str">
        <f t="shared" si="0"/>
        <v/>
      </c>
      <c r="H13" s="174" t="str">
        <f t="shared" si="1"/>
        <v/>
      </c>
      <c r="I13" s="174" t="str">
        <f t="shared" si="2"/>
        <v/>
      </c>
      <c r="J13" s="32" t="str">
        <f t="shared" si="3"/>
        <v/>
      </c>
      <c r="K13" s="32"/>
      <c r="L13" s="32"/>
      <c r="M13" s="32" t="str">
        <f t="shared" si="4"/>
        <v/>
      </c>
      <c r="N13" s="32" t="str">
        <f t="shared" si="5"/>
        <v/>
      </c>
      <c r="O13" s="26"/>
    </row>
    <row r="14" spans="1:15" ht="15.75" customHeight="1">
      <c r="A14" s="50"/>
      <c r="B14" s="140"/>
      <c r="C14" s="173"/>
      <c r="D14" s="174"/>
      <c r="E14" s="32"/>
      <c r="F14" s="174"/>
      <c r="G14" s="25" t="str">
        <f t="shared" si="0"/>
        <v/>
      </c>
      <c r="H14" s="174" t="str">
        <f t="shared" si="1"/>
        <v/>
      </c>
      <c r="I14" s="174" t="str">
        <f t="shared" si="2"/>
        <v/>
      </c>
      <c r="J14" s="32" t="str">
        <f t="shared" si="3"/>
        <v/>
      </c>
      <c r="K14" s="32"/>
      <c r="L14" s="32"/>
      <c r="M14" s="32" t="str">
        <f t="shared" si="4"/>
        <v/>
      </c>
      <c r="N14" s="32" t="str">
        <f t="shared" si="5"/>
        <v/>
      </c>
      <c r="O14" s="26"/>
    </row>
    <row r="15" spans="1:15" ht="15.75" customHeight="1">
      <c r="A15" s="50"/>
      <c r="B15" s="140"/>
      <c r="C15" s="173"/>
      <c r="D15" s="174"/>
      <c r="E15" s="32"/>
      <c r="F15" s="174"/>
      <c r="G15" s="25" t="str">
        <f t="shared" si="0"/>
        <v/>
      </c>
      <c r="H15" s="174" t="str">
        <f t="shared" si="1"/>
        <v/>
      </c>
      <c r="I15" s="174" t="str">
        <f t="shared" si="2"/>
        <v/>
      </c>
      <c r="J15" s="32" t="str">
        <f t="shared" si="3"/>
        <v/>
      </c>
      <c r="K15" s="32"/>
      <c r="L15" s="32"/>
      <c r="M15" s="32" t="str">
        <f t="shared" si="4"/>
        <v/>
      </c>
      <c r="N15" s="32" t="str">
        <f t="shared" si="5"/>
        <v/>
      </c>
      <c r="O15" s="26"/>
    </row>
    <row r="16" spans="1:15" ht="15.75" customHeight="1">
      <c r="A16" s="50"/>
      <c r="B16" s="140"/>
      <c r="C16" s="173"/>
      <c r="D16" s="174"/>
      <c r="E16" s="32"/>
      <c r="F16" s="174"/>
      <c r="G16" s="25" t="str">
        <f t="shared" si="0"/>
        <v/>
      </c>
      <c r="H16" s="174" t="str">
        <f t="shared" si="1"/>
        <v/>
      </c>
      <c r="I16" s="174" t="str">
        <f t="shared" si="2"/>
        <v/>
      </c>
      <c r="J16" s="32" t="str">
        <f t="shared" si="3"/>
        <v/>
      </c>
      <c r="K16" s="32"/>
      <c r="L16" s="32"/>
      <c r="M16" s="32" t="str">
        <f t="shared" si="4"/>
        <v/>
      </c>
      <c r="N16" s="32" t="str">
        <f t="shared" si="5"/>
        <v/>
      </c>
      <c r="O16" s="26"/>
    </row>
    <row r="17" spans="1:15" ht="15.75" customHeight="1">
      <c r="A17" s="50"/>
      <c r="B17" s="140"/>
      <c r="C17" s="173"/>
      <c r="D17" s="174"/>
      <c r="E17" s="32"/>
      <c r="F17" s="174"/>
      <c r="G17" s="25" t="str">
        <f t="shared" si="0"/>
        <v/>
      </c>
      <c r="H17" s="174" t="str">
        <f t="shared" si="1"/>
        <v/>
      </c>
      <c r="I17" s="174" t="str">
        <f t="shared" si="2"/>
        <v/>
      </c>
      <c r="J17" s="32" t="str">
        <f t="shared" si="3"/>
        <v/>
      </c>
      <c r="K17" s="32"/>
      <c r="L17" s="32"/>
      <c r="M17" s="32" t="str">
        <f t="shared" si="4"/>
        <v/>
      </c>
      <c r="N17" s="32" t="str">
        <f t="shared" si="5"/>
        <v/>
      </c>
      <c r="O17" s="26"/>
    </row>
    <row r="18" spans="1:15" ht="15.75" customHeight="1">
      <c r="A18" s="50"/>
      <c r="B18" s="140"/>
      <c r="C18" s="173"/>
      <c r="D18" s="174"/>
      <c r="E18" s="32"/>
      <c r="F18" s="174"/>
      <c r="G18" s="25" t="str">
        <f t="shared" si="0"/>
        <v/>
      </c>
      <c r="H18" s="174" t="str">
        <f t="shared" si="1"/>
        <v/>
      </c>
      <c r="I18" s="174" t="str">
        <f t="shared" si="2"/>
        <v/>
      </c>
      <c r="J18" s="32" t="str">
        <f t="shared" si="3"/>
        <v/>
      </c>
      <c r="K18" s="32"/>
      <c r="L18" s="32"/>
      <c r="M18" s="32" t="str">
        <f t="shared" si="4"/>
        <v/>
      </c>
      <c r="N18" s="32" t="str">
        <f t="shared" si="5"/>
        <v/>
      </c>
      <c r="O18" s="26"/>
    </row>
    <row r="19" spans="1:15" ht="15.75" customHeight="1">
      <c r="A19" s="50"/>
      <c r="B19" s="140"/>
      <c r="C19" s="173"/>
      <c r="D19" s="174"/>
      <c r="E19" s="32"/>
      <c r="F19" s="174"/>
      <c r="G19" s="25" t="str">
        <f t="shared" si="0"/>
        <v/>
      </c>
      <c r="H19" s="174" t="str">
        <f t="shared" si="1"/>
        <v/>
      </c>
      <c r="I19" s="174" t="str">
        <f t="shared" si="2"/>
        <v/>
      </c>
      <c r="J19" s="32" t="str">
        <f t="shared" si="3"/>
        <v/>
      </c>
      <c r="K19" s="32"/>
      <c r="L19" s="32"/>
      <c r="M19" s="32" t="str">
        <f t="shared" si="4"/>
        <v/>
      </c>
      <c r="N19" s="32" t="str">
        <f t="shared" si="5"/>
        <v/>
      </c>
      <c r="O19" s="26"/>
    </row>
    <row r="20" spans="1:15" ht="15.75" customHeight="1">
      <c r="A20" s="50"/>
      <c r="B20" s="140"/>
      <c r="C20" s="173"/>
      <c r="D20" s="174"/>
      <c r="E20" s="32"/>
      <c r="F20" s="174"/>
      <c r="G20" s="25" t="str">
        <f t="shared" si="0"/>
        <v/>
      </c>
      <c r="H20" s="174" t="str">
        <f t="shared" si="1"/>
        <v/>
      </c>
      <c r="I20" s="174" t="str">
        <f t="shared" si="2"/>
        <v/>
      </c>
      <c r="J20" s="32" t="str">
        <f t="shared" si="3"/>
        <v/>
      </c>
      <c r="K20" s="32"/>
      <c r="L20" s="32"/>
      <c r="M20" s="32" t="str">
        <f t="shared" si="4"/>
        <v/>
      </c>
      <c r="N20" s="32" t="str">
        <f t="shared" si="5"/>
        <v/>
      </c>
      <c r="O20" s="26"/>
    </row>
    <row r="21" spans="1:15" ht="15.75" customHeight="1">
      <c r="A21" s="50"/>
      <c r="B21" s="140"/>
      <c r="C21" s="173"/>
      <c r="D21" s="174"/>
      <c r="E21" s="32"/>
      <c r="F21" s="174"/>
      <c r="G21" s="25" t="str">
        <f t="shared" si="0"/>
        <v/>
      </c>
      <c r="H21" s="174" t="str">
        <f t="shared" si="1"/>
        <v/>
      </c>
      <c r="I21" s="174" t="str">
        <f t="shared" si="2"/>
        <v/>
      </c>
      <c r="J21" s="32" t="str">
        <f t="shared" si="3"/>
        <v/>
      </c>
      <c r="K21" s="32"/>
      <c r="L21" s="32"/>
      <c r="M21" s="32" t="str">
        <f t="shared" si="4"/>
        <v/>
      </c>
      <c r="N21" s="32" t="str">
        <f t="shared" si="5"/>
        <v/>
      </c>
      <c r="O21" s="26"/>
    </row>
    <row r="22" spans="1:15" ht="15.75" customHeight="1">
      <c r="A22" s="50"/>
      <c r="B22" s="140"/>
      <c r="C22" s="173"/>
      <c r="D22" s="174"/>
      <c r="E22" s="32"/>
      <c r="F22" s="174"/>
      <c r="G22" s="25" t="str">
        <f t="shared" si="0"/>
        <v/>
      </c>
      <c r="H22" s="174" t="str">
        <f t="shared" si="1"/>
        <v/>
      </c>
      <c r="I22" s="174" t="str">
        <f t="shared" si="2"/>
        <v/>
      </c>
      <c r="J22" s="32" t="str">
        <f t="shared" si="3"/>
        <v/>
      </c>
      <c r="K22" s="32"/>
      <c r="L22" s="32"/>
      <c r="M22" s="32" t="str">
        <f t="shared" si="4"/>
        <v/>
      </c>
      <c r="N22" s="32" t="str">
        <f t="shared" si="5"/>
        <v/>
      </c>
      <c r="O22" s="26"/>
    </row>
    <row r="23" spans="1:15" ht="15.75" customHeight="1">
      <c r="A23" s="50"/>
      <c r="B23" s="140"/>
      <c r="C23" s="173"/>
      <c r="D23" s="174"/>
      <c r="E23" s="32"/>
      <c r="F23" s="174"/>
      <c r="G23" s="25" t="str">
        <f t="shared" si="0"/>
        <v/>
      </c>
      <c r="H23" s="174" t="str">
        <f t="shared" si="1"/>
        <v/>
      </c>
      <c r="I23" s="174" t="str">
        <f t="shared" si="2"/>
        <v/>
      </c>
      <c r="J23" s="32" t="str">
        <f t="shared" si="3"/>
        <v/>
      </c>
      <c r="K23" s="32"/>
      <c r="L23" s="32"/>
      <c r="M23" s="32" t="str">
        <f t="shared" si="4"/>
        <v/>
      </c>
      <c r="N23" s="32" t="str">
        <f t="shared" si="5"/>
        <v/>
      </c>
      <c r="O23" s="26"/>
    </row>
    <row r="24" spans="1:15" ht="15.75" customHeight="1">
      <c r="A24" s="50"/>
      <c r="B24" s="140"/>
      <c r="C24" s="173"/>
      <c r="D24" s="174"/>
      <c r="E24" s="32"/>
      <c r="F24" s="174"/>
      <c r="G24" s="25" t="str">
        <f t="shared" si="0"/>
        <v/>
      </c>
      <c r="H24" s="174" t="str">
        <f t="shared" si="1"/>
        <v/>
      </c>
      <c r="I24" s="174" t="str">
        <f t="shared" si="2"/>
        <v/>
      </c>
      <c r="J24" s="32" t="str">
        <f t="shared" si="3"/>
        <v/>
      </c>
      <c r="K24" s="32"/>
      <c r="L24" s="32"/>
      <c r="M24" s="32" t="str">
        <f t="shared" si="4"/>
        <v/>
      </c>
      <c r="N24" s="32" t="str">
        <f t="shared" si="5"/>
        <v/>
      </c>
      <c r="O24" s="26"/>
    </row>
    <row r="25" spans="1:15" ht="15.75" customHeight="1">
      <c r="A25" s="26"/>
      <c r="B25" s="26"/>
      <c r="C25" s="26"/>
      <c r="D25" s="174"/>
      <c r="E25" s="32"/>
      <c r="F25" s="174"/>
      <c r="G25" s="25" t="str">
        <f t="shared" si="0"/>
        <v/>
      </c>
      <c r="H25" s="174" t="str">
        <f t="shared" si="1"/>
        <v/>
      </c>
      <c r="I25" s="174" t="str">
        <f t="shared" si="2"/>
        <v/>
      </c>
      <c r="J25" s="32" t="str">
        <f t="shared" si="3"/>
        <v/>
      </c>
      <c r="K25" s="32"/>
      <c r="L25" s="32"/>
      <c r="M25" s="32" t="str">
        <f t="shared" si="4"/>
        <v/>
      </c>
      <c r="N25" s="32" t="str">
        <f t="shared" si="5"/>
        <v/>
      </c>
      <c r="O25" s="26"/>
    </row>
    <row r="26" spans="1:15" ht="15.75" customHeight="1">
      <c r="A26" s="393" t="s">
        <v>283</v>
      </c>
      <c r="B26" s="394"/>
      <c r="C26" s="26"/>
      <c r="D26" s="47"/>
      <c r="E26" s="32"/>
      <c r="F26" s="32">
        <f>SUM(F6:F25)</f>
        <v>0</v>
      </c>
      <c r="G26" s="32"/>
      <c r="H26" s="32"/>
      <c r="I26" s="32">
        <f>SUM(I6:I25)</f>
        <v>0</v>
      </c>
      <c r="J26" s="32"/>
      <c r="K26" s="32"/>
      <c r="L26" s="32">
        <f>SUM(L6:L25)</f>
        <v>0</v>
      </c>
      <c r="M26" s="32">
        <f>L26-I26</f>
        <v>0</v>
      </c>
      <c r="N26" s="32" t="str">
        <f>IF(I26=0,"",M26/I26*100)</f>
        <v/>
      </c>
      <c r="O26" s="26"/>
    </row>
    <row r="27" spans="1:15" ht="15.75" customHeight="1">
      <c r="A27" s="28" t="str">
        <f>'3-9存货汇总'!A25</f>
        <v>被评估单位（或产权持有单位）
填表人：</v>
      </c>
      <c r="B27" s="28"/>
      <c r="C27" s="28"/>
      <c r="D27" s="28"/>
      <c r="E27" s="29"/>
      <c r="K27" s="29" t="str">
        <f>'3-9存货汇总'!E25</f>
        <v>资产评估专业人员：邓晓川、张文斌</v>
      </c>
      <c r="L27" s="29"/>
      <c r="M27" s="29"/>
      <c r="N27" s="29"/>
      <c r="O27" s="29"/>
    </row>
    <row r="28" spans="1:15" ht="15.75" customHeight="1">
      <c r="A28" s="28" t="str">
        <f>'3-9存货汇总'!A26</f>
        <v>填表日期：2024年12月5日</v>
      </c>
      <c r="B28" s="28"/>
      <c r="C28" s="28"/>
      <c r="D28" s="28"/>
    </row>
  </sheetData>
  <mergeCells count="12">
    <mergeCell ref="A1:O1"/>
    <mergeCell ref="A2:O2"/>
    <mergeCell ref="D4:F4"/>
    <mergeCell ref="G4:I4"/>
    <mergeCell ref="J4:L4"/>
    <mergeCell ref="N4:N5"/>
    <mergeCell ref="O4:O5"/>
    <mergeCell ref="A26:B26"/>
    <mergeCell ref="A4:A5"/>
    <mergeCell ref="B4:B5"/>
    <mergeCell ref="C4:C5"/>
    <mergeCell ref="M4:M5"/>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Roman,常规"3-9-1
&amp;"宋体,常规"共&amp;"Times New Roman,常规"&amp;N&amp;"宋体,常规"页第&amp;"Times New Roman,常规"&amp;P&amp;"宋体,常规"页</oddHeader>
  </headerFooter>
</worksheet>
</file>

<file path=xl/worksheets/sheet24.xml><?xml version="1.0" encoding="utf-8"?>
<worksheet xmlns="http://schemas.openxmlformats.org/spreadsheetml/2006/main" xmlns:r="http://schemas.openxmlformats.org/officeDocument/2006/relationships">
  <sheetPr codeName="Sheet24">
    <pageSetUpPr fitToPage="1"/>
  </sheetPr>
  <dimension ref="A1:P29"/>
  <sheetViews>
    <sheetView workbookViewId="0">
      <pane xSplit="6" ySplit="5" topLeftCell="G18" activePane="bottomRight" state="frozen"/>
      <selection sqref="A1:P1"/>
      <selection pane="topRight" sqref="A1:P1"/>
      <selection pane="bottomLeft" sqref="A1:P1"/>
      <selection pane="bottomRight" sqref="A1:P1"/>
    </sheetView>
  </sheetViews>
  <sheetFormatPr defaultColWidth="9" defaultRowHeight="15.75" customHeight="1"/>
  <cols>
    <col min="1" max="1" width="4.69921875" style="12" customWidth="1"/>
    <col min="2" max="2" width="18" style="13" customWidth="1"/>
    <col min="3" max="3" width="4.5" style="13" customWidth="1"/>
    <col min="4" max="4" width="5.19921875" style="13" customWidth="1"/>
    <col min="5" max="5" width="10.8984375" style="177" customWidth="1"/>
    <col min="6" max="6" width="8.3984375" style="177" customWidth="1"/>
    <col min="7" max="10" width="13.09765625" style="177" customWidth="1"/>
    <col min="11" max="12" width="9.59765625" style="13" customWidth="1"/>
    <col min="13" max="13" width="11.5" style="13" customWidth="1"/>
    <col min="14" max="14" width="8.19921875" style="13" customWidth="1"/>
    <col min="15" max="15" width="7.69921875" style="13" customWidth="1"/>
    <col min="16" max="16" width="11.59765625" style="13" customWidth="1"/>
    <col min="17" max="16384" width="9" style="13"/>
  </cols>
  <sheetData>
    <row r="1" spans="1:16" s="11" customFormat="1" ht="30" customHeight="1">
      <c r="A1" s="400" t="s">
        <v>338</v>
      </c>
      <c r="B1" s="400"/>
      <c r="C1" s="400"/>
      <c r="D1" s="400"/>
      <c r="E1" s="400"/>
      <c r="F1" s="400"/>
      <c r="G1" s="400"/>
      <c r="H1" s="400"/>
      <c r="I1" s="400"/>
      <c r="J1" s="400"/>
      <c r="K1" s="400"/>
      <c r="L1" s="400"/>
      <c r="M1" s="400"/>
      <c r="N1" s="400"/>
      <c r="O1" s="400"/>
      <c r="P1" s="400"/>
    </row>
    <row r="2" spans="1:16" ht="14.1" customHeight="1">
      <c r="A2" s="387" t="str">
        <f>'3-9-1材料采购（在途物资）'!A2:O2</f>
        <v>评估基准日：2024年12月5日</v>
      </c>
      <c r="B2" s="387"/>
      <c r="C2" s="387"/>
      <c r="D2" s="387"/>
      <c r="E2" s="387"/>
      <c r="F2" s="387"/>
      <c r="G2" s="387"/>
      <c r="H2" s="387"/>
      <c r="I2" s="387"/>
      <c r="J2" s="387"/>
      <c r="K2" s="387"/>
      <c r="L2" s="387"/>
      <c r="M2" s="387"/>
      <c r="N2" s="387"/>
      <c r="O2" s="387"/>
      <c r="P2" s="387"/>
    </row>
    <row r="3" spans="1:16" ht="15.75" customHeight="1">
      <c r="A3" s="16" t="str">
        <f>'表3-1货币汇总表'!A3</f>
        <v>被评估单位（或产权持有人）：攀枝花市尚亿科技有限责任公司</v>
      </c>
      <c r="P3" s="17" t="s">
        <v>151</v>
      </c>
    </row>
    <row r="4" spans="1:16" s="12" customFormat="1" ht="15.75" customHeight="1">
      <c r="A4" s="407" t="s">
        <v>152</v>
      </c>
      <c r="B4" s="407" t="s">
        <v>331</v>
      </c>
      <c r="C4" s="409" t="s">
        <v>332</v>
      </c>
      <c r="D4" s="409" t="s">
        <v>339</v>
      </c>
      <c r="E4" s="407" t="str">
        <f>'3-9-1材料采购（在途物资）'!D4</f>
        <v>账面价值</v>
      </c>
      <c r="F4" s="407"/>
      <c r="G4" s="407"/>
      <c r="H4" s="407" t="str">
        <f>'3-9-1材料采购（在途物资）'!G4</f>
        <v>申报价值</v>
      </c>
      <c r="I4" s="407"/>
      <c r="J4" s="407"/>
      <c r="K4" s="407" t="s">
        <v>118</v>
      </c>
      <c r="L4" s="407"/>
      <c r="M4" s="408"/>
      <c r="N4" s="411" t="s">
        <v>119</v>
      </c>
      <c r="O4" s="407" t="s">
        <v>154</v>
      </c>
      <c r="P4" s="407" t="s">
        <v>212</v>
      </c>
    </row>
    <row r="5" spans="1:16" s="12" customFormat="1" ht="15.75" customHeight="1">
      <c r="A5" s="408"/>
      <c r="B5" s="408"/>
      <c r="C5" s="410"/>
      <c r="D5" s="414"/>
      <c r="E5" s="18" t="s">
        <v>333</v>
      </c>
      <c r="F5" s="18" t="s">
        <v>334</v>
      </c>
      <c r="G5" s="18" t="s">
        <v>335</v>
      </c>
      <c r="H5" s="18" t="s">
        <v>333</v>
      </c>
      <c r="I5" s="18" t="s">
        <v>334</v>
      </c>
      <c r="J5" s="18" t="s">
        <v>335</v>
      </c>
      <c r="K5" s="18" t="s">
        <v>336</v>
      </c>
      <c r="L5" s="18" t="s">
        <v>337</v>
      </c>
      <c r="M5" s="18" t="s">
        <v>335</v>
      </c>
      <c r="N5" s="412"/>
      <c r="O5" s="408"/>
      <c r="P5" s="408"/>
    </row>
    <row r="6" spans="1:16" s="176" customFormat="1" ht="15.75" customHeight="1">
      <c r="A6" s="50"/>
      <c r="B6" s="140"/>
      <c r="C6" s="173"/>
      <c r="D6" s="173"/>
      <c r="E6" s="174"/>
      <c r="F6" s="32"/>
      <c r="G6" s="174"/>
      <c r="H6" s="25" t="str">
        <f>IF(E6="","",E6)</f>
        <v/>
      </c>
      <c r="I6" s="174" t="str">
        <f>IF(F6="","",F6)</f>
        <v/>
      </c>
      <c r="J6" s="174" t="str">
        <f>IF(G6="","",G6)</f>
        <v/>
      </c>
      <c r="K6" s="32" t="str">
        <f>IF(H6="","",H6)</f>
        <v/>
      </c>
      <c r="L6" s="32"/>
      <c r="M6" s="32"/>
      <c r="N6" s="32" t="str">
        <f>IF(J6="","",M6-J6)</f>
        <v/>
      </c>
      <c r="O6" s="32" t="str">
        <f>IF(J6="","",N6/J6*100)</f>
        <v/>
      </c>
      <c r="P6" s="26"/>
    </row>
    <row r="7" spans="1:16" ht="15.75" customHeight="1">
      <c r="A7" s="21"/>
      <c r="B7" s="58"/>
      <c r="C7" s="26"/>
      <c r="D7" s="26"/>
      <c r="E7" s="174"/>
      <c r="F7" s="32"/>
      <c r="G7" s="174"/>
      <c r="H7" s="25" t="str">
        <f t="shared" ref="H7:H26" si="0">IF(E7="","",E7)</f>
        <v/>
      </c>
      <c r="I7" s="174" t="str">
        <f t="shared" ref="I7:I26" si="1">IF(F7="","",F7)</f>
        <v/>
      </c>
      <c r="J7" s="174" t="str">
        <f t="shared" ref="J7:J26" si="2">IF(G7="","",G7)</f>
        <v/>
      </c>
      <c r="K7" s="32" t="str">
        <f t="shared" ref="K7:K26" si="3">IF(H7="","",H7)</f>
        <v/>
      </c>
      <c r="L7" s="32"/>
      <c r="M7" s="32"/>
      <c r="N7" s="32" t="str">
        <f t="shared" ref="N7:N26" si="4">IF(J7="","",M7-J7)</f>
        <v/>
      </c>
      <c r="O7" s="32" t="str">
        <f t="shared" ref="O7:O26" si="5">IF(J7="","",N7/J7*100)</f>
        <v/>
      </c>
      <c r="P7" s="26"/>
    </row>
    <row r="8" spans="1:16" ht="15.75" customHeight="1">
      <c r="A8" s="21"/>
      <c r="B8" s="22"/>
      <c r="C8" s="26"/>
      <c r="D8" s="26"/>
      <c r="E8" s="174"/>
      <c r="F8" s="32"/>
      <c r="G8" s="174"/>
      <c r="H8" s="25" t="str">
        <f t="shared" si="0"/>
        <v/>
      </c>
      <c r="I8" s="174" t="str">
        <f t="shared" si="1"/>
        <v/>
      </c>
      <c r="J8" s="174" t="str">
        <f t="shared" si="2"/>
        <v/>
      </c>
      <c r="K8" s="32" t="str">
        <f t="shared" si="3"/>
        <v/>
      </c>
      <c r="L8" s="32"/>
      <c r="M8" s="32"/>
      <c r="N8" s="32" t="str">
        <f t="shared" si="4"/>
        <v/>
      </c>
      <c r="O8" s="32" t="str">
        <f t="shared" si="5"/>
        <v/>
      </c>
      <c r="P8" s="26"/>
    </row>
    <row r="9" spans="1:16" ht="15.75" customHeight="1">
      <c r="A9" s="21"/>
      <c r="B9" s="22"/>
      <c r="C9" s="26"/>
      <c r="D9" s="26"/>
      <c r="E9" s="174"/>
      <c r="F9" s="32"/>
      <c r="G9" s="174"/>
      <c r="H9" s="25" t="str">
        <f t="shared" si="0"/>
        <v/>
      </c>
      <c r="I9" s="174" t="str">
        <f t="shared" si="1"/>
        <v/>
      </c>
      <c r="J9" s="174" t="str">
        <f t="shared" si="2"/>
        <v/>
      </c>
      <c r="K9" s="32" t="str">
        <f t="shared" si="3"/>
        <v/>
      </c>
      <c r="L9" s="32"/>
      <c r="M9" s="32"/>
      <c r="N9" s="32" t="str">
        <f t="shared" si="4"/>
        <v/>
      </c>
      <c r="O9" s="32" t="str">
        <f t="shared" si="5"/>
        <v/>
      </c>
      <c r="P9" s="26"/>
    </row>
    <row r="10" spans="1:16" ht="15.75" customHeight="1">
      <c r="A10" s="21"/>
      <c r="B10" s="22"/>
      <c r="C10" s="26"/>
      <c r="D10" s="26"/>
      <c r="E10" s="174"/>
      <c r="F10" s="32"/>
      <c r="G10" s="174"/>
      <c r="H10" s="25" t="str">
        <f t="shared" si="0"/>
        <v/>
      </c>
      <c r="I10" s="174" t="str">
        <f t="shared" si="1"/>
        <v/>
      </c>
      <c r="J10" s="174" t="str">
        <f t="shared" si="2"/>
        <v/>
      </c>
      <c r="K10" s="32" t="str">
        <f t="shared" si="3"/>
        <v/>
      </c>
      <c r="L10" s="32"/>
      <c r="M10" s="32"/>
      <c r="N10" s="32" t="str">
        <f t="shared" si="4"/>
        <v/>
      </c>
      <c r="O10" s="32" t="str">
        <f t="shared" si="5"/>
        <v/>
      </c>
      <c r="P10" s="26"/>
    </row>
    <row r="11" spans="1:16" ht="15.75" customHeight="1">
      <c r="A11" s="21"/>
      <c r="B11" s="22"/>
      <c r="C11" s="26"/>
      <c r="D11" s="26"/>
      <c r="E11" s="174"/>
      <c r="F11" s="32"/>
      <c r="G11" s="174"/>
      <c r="H11" s="25" t="str">
        <f t="shared" si="0"/>
        <v/>
      </c>
      <c r="I11" s="174" t="str">
        <f t="shared" si="1"/>
        <v/>
      </c>
      <c r="J11" s="174" t="str">
        <f t="shared" si="2"/>
        <v/>
      </c>
      <c r="K11" s="32" t="str">
        <f t="shared" si="3"/>
        <v/>
      </c>
      <c r="L11" s="32"/>
      <c r="M11" s="32"/>
      <c r="N11" s="32" t="str">
        <f t="shared" si="4"/>
        <v/>
      </c>
      <c r="O11" s="32" t="str">
        <f t="shared" si="5"/>
        <v/>
      </c>
      <c r="P11" s="26"/>
    </row>
    <row r="12" spans="1:16" ht="15.75" customHeight="1">
      <c r="A12" s="21"/>
      <c r="B12" s="22"/>
      <c r="C12" s="26"/>
      <c r="D12" s="26"/>
      <c r="E12" s="174"/>
      <c r="F12" s="32"/>
      <c r="G12" s="174"/>
      <c r="H12" s="25" t="str">
        <f t="shared" si="0"/>
        <v/>
      </c>
      <c r="I12" s="174" t="str">
        <f t="shared" si="1"/>
        <v/>
      </c>
      <c r="J12" s="174" t="str">
        <f t="shared" si="2"/>
        <v/>
      </c>
      <c r="K12" s="32" t="str">
        <f t="shared" si="3"/>
        <v/>
      </c>
      <c r="L12" s="32"/>
      <c r="M12" s="32"/>
      <c r="N12" s="32" t="str">
        <f t="shared" si="4"/>
        <v/>
      </c>
      <c r="O12" s="32" t="str">
        <f t="shared" si="5"/>
        <v/>
      </c>
      <c r="P12" s="26"/>
    </row>
    <row r="13" spans="1:16" ht="15.75" customHeight="1">
      <c r="A13" s="21"/>
      <c r="B13" s="22"/>
      <c r="C13" s="26"/>
      <c r="D13" s="26"/>
      <c r="E13" s="174"/>
      <c r="F13" s="32"/>
      <c r="G13" s="174"/>
      <c r="H13" s="25" t="str">
        <f t="shared" si="0"/>
        <v/>
      </c>
      <c r="I13" s="174" t="str">
        <f t="shared" si="1"/>
        <v/>
      </c>
      <c r="J13" s="174" t="str">
        <f t="shared" si="2"/>
        <v/>
      </c>
      <c r="K13" s="32" t="str">
        <f t="shared" si="3"/>
        <v/>
      </c>
      <c r="L13" s="32"/>
      <c r="M13" s="32"/>
      <c r="N13" s="32" t="str">
        <f t="shared" si="4"/>
        <v/>
      </c>
      <c r="O13" s="32" t="str">
        <f t="shared" si="5"/>
        <v/>
      </c>
      <c r="P13" s="26"/>
    </row>
    <row r="14" spans="1:16" ht="15.75" customHeight="1">
      <c r="A14" s="21"/>
      <c r="B14" s="22"/>
      <c r="C14" s="26"/>
      <c r="D14" s="26"/>
      <c r="E14" s="174"/>
      <c r="F14" s="32"/>
      <c r="G14" s="174"/>
      <c r="H14" s="25" t="str">
        <f t="shared" si="0"/>
        <v/>
      </c>
      <c r="I14" s="174" t="str">
        <f t="shared" si="1"/>
        <v/>
      </c>
      <c r="J14" s="174" t="str">
        <f t="shared" si="2"/>
        <v/>
      </c>
      <c r="K14" s="32" t="str">
        <f t="shared" si="3"/>
        <v/>
      </c>
      <c r="L14" s="32"/>
      <c r="M14" s="32"/>
      <c r="N14" s="32" t="str">
        <f t="shared" si="4"/>
        <v/>
      </c>
      <c r="O14" s="32" t="str">
        <f t="shared" si="5"/>
        <v/>
      </c>
      <c r="P14" s="26"/>
    </row>
    <row r="15" spans="1:16" ht="15.75" customHeight="1">
      <c r="A15" s="21"/>
      <c r="B15" s="22"/>
      <c r="C15" s="26"/>
      <c r="D15" s="26"/>
      <c r="E15" s="174"/>
      <c r="F15" s="32"/>
      <c r="G15" s="174"/>
      <c r="H15" s="25" t="str">
        <f t="shared" si="0"/>
        <v/>
      </c>
      <c r="I15" s="174" t="str">
        <f t="shared" si="1"/>
        <v/>
      </c>
      <c r="J15" s="174" t="str">
        <f t="shared" si="2"/>
        <v/>
      </c>
      <c r="K15" s="32" t="str">
        <f t="shared" si="3"/>
        <v/>
      </c>
      <c r="L15" s="32"/>
      <c r="M15" s="32"/>
      <c r="N15" s="32" t="str">
        <f t="shared" si="4"/>
        <v/>
      </c>
      <c r="O15" s="32" t="str">
        <f t="shared" si="5"/>
        <v/>
      </c>
      <c r="P15" s="26"/>
    </row>
    <row r="16" spans="1:16" ht="15.75" customHeight="1">
      <c r="A16" s="21"/>
      <c r="B16" s="22"/>
      <c r="C16" s="26"/>
      <c r="D16" s="26"/>
      <c r="E16" s="174"/>
      <c r="F16" s="32"/>
      <c r="G16" s="174"/>
      <c r="H16" s="25" t="str">
        <f t="shared" si="0"/>
        <v/>
      </c>
      <c r="I16" s="174" t="str">
        <f t="shared" si="1"/>
        <v/>
      </c>
      <c r="J16" s="174" t="str">
        <f t="shared" si="2"/>
        <v/>
      </c>
      <c r="K16" s="32" t="str">
        <f t="shared" si="3"/>
        <v/>
      </c>
      <c r="L16" s="32"/>
      <c r="M16" s="32"/>
      <c r="N16" s="32" t="str">
        <f t="shared" si="4"/>
        <v/>
      </c>
      <c r="O16" s="32" t="str">
        <f t="shared" si="5"/>
        <v/>
      </c>
      <c r="P16" s="26"/>
    </row>
    <row r="17" spans="1:16" ht="15.75" customHeight="1">
      <c r="A17" s="21"/>
      <c r="B17" s="22"/>
      <c r="C17" s="26"/>
      <c r="D17" s="26"/>
      <c r="E17" s="174"/>
      <c r="F17" s="32"/>
      <c r="G17" s="174"/>
      <c r="H17" s="25" t="str">
        <f t="shared" si="0"/>
        <v/>
      </c>
      <c r="I17" s="174" t="str">
        <f t="shared" si="1"/>
        <v/>
      </c>
      <c r="J17" s="174" t="str">
        <f t="shared" si="2"/>
        <v/>
      </c>
      <c r="K17" s="32" t="str">
        <f t="shared" si="3"/>
        <v/>
      </c>
      <c r="L17" s="32"/>
      <c r="M17" s="32"/>
      <c r="N17" s="32" t="str">
        <f t="shared" si="4"/>
        <v/>
      </c>
      <c r="O17" s="32" t="str">
        <f t="shared" si="5"/>
        <v/>
      </c>
      <c r="P17" s="26"/>
    </row>
    <row r="18" spans="1:16" ht="15.75" customHeight="1">
      <c r="A18" s="21"/>
      <c r="B18" s="22"/>
      <c r="C18" s="26"/>
      <c r="D18" s="26"/>
      <c r="E18" s="174"/>
      <c r="F18" s="32"/>
      <c r="G18" s="174"/>
      <c r="H18" s="25" t="str">
        <f t="shared" si="0"/>
        <v/>
      </c>
      <c r="I18" s="174" t="str">
        <f t="shared" si="1"/>
        <v/>
      </c>
      <c r="J18" s="174" t="str">
        <f t="shared" si="2"/>
        <v/>
      </c>
      <c r="K18" s="32" t="str">
        <f t="shared" si="3"/>
        <v/>
      </c>
      <c r="L18" s="32"/>
      <c r="M18" s="32"/>
      <c r="N18" s="32" t="str">
        <f t="shared" si="4"/>
        <v/>
      </c>
      <c r="O18" s="32" t="str">
        <f t="shared" si="5"/>
        <v/>
      </c>
      <c r="P18" s="26"/>
    </row>
    <row r="19" spans="1:16" ht="15.75" customHeight="1">
      <c r="A19" s="21"/>
      <c r="B19" s="58"/>
      <c r="C19" s="26"/>
      <c r="D19" s="26"/>
      <c r="E19" s="174"/>
      <c r="F19" s="32"/>
      <c r="G19" s="174"/>
      <c r="H19" s="25" t="str">
        <f t="shared" si="0"/>
        <v/>
      </c>
      <c r="I19" s="174" t="str">
        <f t="shared" si="1"/>
        <v/>
      </c>
      <c r="J19" s="174" t="str">
        <f t="shared" si="2"/>
        <v/>
      </c>
      <c r="K19" s="32" t="str">
        <f t="shared" si="3"/>
        <v/>
      </c>
      <c r="L19" s="32"/>
      <c r="M19" s="32"/>
      <c r="N19" s="32" t="str">
        <f t="shared" si="4"/>
        <v/>
      </c>
      <c r="O19" s="32" t="str">
        <f t="shared" si="5"/>
        <v/>
      </c>
      <c r="P19" s="26"/>
    </row>
    <row r="20" spans="1:16" ht="15.75" customHeight="1">
      <c r="A20" s="21"/>
      <c r="B20" s="22"/>
      <c r="C20" s="26"/>
      <c r="D20" s="26"/>
      <c r="E20" s="174"/>
      <c r="F20" s="32"/>
      <c r="G20" s="174"/>
      <c r="H20" s="25" t="str">
        <f t="shared" si="0"/>
        <v/>
      </c>
      <c r="I20" s="174" t="str">
        <f t="shared" si="1"/>
        <v/>
      </c>
      <c r="J20" s="174" t="str">
        <f t="shared" si="2"/>
        <v/>
      </c>
      <c r="K20" s="32" t="str">
        <f t="shared" si="3"/>
        <v/>
      </c>
      <c r="L20" s="32"/>
      <c r="M20" s="32"/>
      <c r="N20" s="32" t="str">
        <f t="shared" si="4"/>
        <v/>
      </c>
      <c r="O20" s="32" t="str">
        <f t="shared" si="5"/>
        <v/>
      </c>
      <c r="P20" s="26"/>
    </row>
    <row r="21" spans="1:16" ht="15.75" customHeight="1">
      <c r="A21" s="21"/>
      <c r="B21" s="22"/>
      <c r="C21" s="26"/>
      <c r="D21" s="26"/>
      <c r="E21" s="174"/>
      <c r="F21" s="32"/>
      <c r="G21" s="174"/>
      <c r="H21" s="25" t="str">
        <f t="shared" si="0"/>
        <v/>
      </c>
      <c r="I21" s="174" t="str">
        <f t="shared" si="1"/>
        <v/>
      </c>
      <c r="J21" s="174" t="str">
        <f t="shared" si="2"/>
        <v/>
      </c>
      <c r="K21" s="32" t="str">
        <f t="shared" si="3"/>
        <v/>
      </c>
      <c r="L21" s="32"/>
      <c r="M21" s="32"/>
      <c r="N21" s="32" t="str">
        <f t="shared" si="4"/>
        <v/>
      </c>
      <c r="O21" s="32" t="str">
        <f t="shared" si="5"/>
        <v/>
      </c>
      <c r="P21" s="26"/>
    </row>
    <row r="22" spans="1:16" ht="15.75" customHeight="1">
      <c r="A22" s="21"/>
      <c r="B22" s="22"/>
      <c r="C22" s="26"/>
      <c r="D22" s="26"/>
      <c r="E22" s="174"/>
      <c r="F22" s="32"/>
      <c r="G22" s="174"/>
      <c r="H22" s="25" t="str">
        <f t="shared" si="0"/>
        <v/>
      </c>
      <c r="I22" s="174" t="str">
        <f t="shared" si="1"/>
        <v/>
      </c>
      <c r="J22" s="174" t="str">
        <f t="shared" si="2"/>
        <v/>
      </c>
      <c r="K22" s="32" t="str">
        <f t="shared" si="3"/>
        <v/>
      </c>
      <c r="L22" s="32"/>
      <c r="M22" s="32"/>
      <c r="N22" s="32" t="str">
        <f t="shared" si="4"/>
        <v/>
      </c>
      <c r="O22" s="32" t="str">
        <f t="shared" si="5"/>
        <v/>
      </c>
      <c r="P22" s="26"/>
    </row>
    <row r="23" spans="1:16" ht="15.75" customHeight="1">
      <c r="A23" s="21"/>
      <c r="B23" s="22"/>
      <c r="C23" s="26"/>
      <c r="D23" s="26"/>
      <c r="E23" s="174"/>
      <c r="F23" s="32"/>
      <c r="G23" s="174"/>
      <c r="H23" s="25" t="str">
        <f t="shared" si="0"/>
        <v/>
      </c>
      <c r="I23" s="174" t="str">
        <f t="shared" si="1"/>
        <v/>
      </c>
      <c r="J23" s="174" t="str">
        <f t="shared" si="2"/>
        <v/>
      </c>
      <c r="K23" s="32" t="str">
        <f t="shared" si="3"/>
        <v/>
      </c>
      <c r="L23" s="32"/>
      <c r="M23" s="32"/>
      <c r="N23" s="32" t="str">
        <f t="shared" si="4"/>
        <v/>
      </c>
      <c r="O23" s="32" t="str">
        <f t="shared" si="5"/>
        <v/>
      </c>
      <c r="P23" s="26"/>
    </row>
    <row r="24" spans="1:16" ht="15.75" customHeight="1">
      <c r="A24" s="21"/>
      <c r="B24" s="58"/>
      <c r="C24" s="26"/>
      <c r="D24" s="26"/>
      <c r="E24" s="174"/>
      <c r="F24" s="32"/>
      <c r="G24" s="174"/>
      <c r="H24" s="25" t="str">
        <f t="shared" si="0"/>
        <v/>
      </c>
      <c r="I24" s="174" t="str">
        <f t="shared" si="1"/>
        <v/>
      </c>
      <c r="J24" s="174" t="str">
        <f t="shared" si="2"/>
        <v/>
      </c>
      <c r="K24" s="32" t="str">
        <f t="shared" si="3"/>
        <v/>
      </c>
      <c r="L24" s="32"/>
      <c r="M24" s="32"/>
      <c r="N24" s="32" t="str">
        <f t="shared" si="4"/>
        <v/>
      </c>
      <c r="O24" s="32" t="str">
        <f t="shared" si="5"/>
        <v/>
      </c>
      <c r="P24" s="26"/>
    </row>
    <row r="25" spans="1:16" ht="15.75" customHeight="1">
      <c r="A25" s="21"/>
      <c r="B25" s="58"/>
      <c r="C25" s="26"/>
      <c r="D25" s="26"/>
      <c r="E25" s="174"/>
      <c r="F25" s="32"/>
      <c r="G25" s="174"/>
      <c r="H25" s="25" t="str">
        <f t="shared" si="0"/>
        <v/>
      </c>
      <c r="I25" s="174" t="str">
        <f t="shared" si="1"/>
        <v/>
      </c>
      <c r="J25" s="174" t="str">
        <f t="shared" si="2"/>
        <v/>
      </c>
      <c r="K25" s="32" t="str">
        <f t="shared" si="3"/>
        <v/>
      </c>
      <c r="L25" s="32"/>
      <c r="M25" s="32"/>
      <c r="N25" s="32" t="str">
        <f t="shared" si="4"/>
        <v/>
      </c>
      <c r="O25" s="32" t="str">
        <f t="shared" si="5"/>
        <v/>
      </c>
      <c r="P25" s="26"/>
    </row>
    <row r="26" spans="1:16" ht="15.75" customHeight="1">
      <c r="A26" s="21"/>
      <c r="B26" s="22"/>
      <c r="C26" s="26"/>
      <c r="D26" s="26"/>
      <c r="E26" s="174"/>
      <c r="F26" s="32"/>
      <c r="G26" s="174"/>
      <c r="H26" s="25" t="str">
        <f t="shared" si="0"/>
        <v/>
      </c>
      <c r="I26" s="174" t="str">
        <f t="shared" si="1"/>
        <v/>
      </c>
      <c r="J26" s="174" t="str">
        <f t="shared" si="2"/>
        <v/>
      </c>
      <c r="K26" s="32" t="str">
        <f t="shared" si="3"/>
        <v/>
      </c>
      <c r="L26" s="32"/>
      <c r="M26" s="32"/>
      <c r="N26" s="32" t="str">
        <f t="shared" si="4"/>
        <v/>
      </c>
      <c r="O26" s="32" t="str">
        <f t="shared" si="5"/>
        <v/>
      </c>
      <c r="P26" s="26"/>
    </row>
    <row r="27" spans="1:16" ht="15.75" customHeight="1">
      <c r="A27" s="393" t="s">
        <v>340</v>
      </c>
      <c r="B27" s="413"/>
      <c r="C27" s="26"/>
      <c r="D27" s="26"/>
      <c r="E27" s="174"/>
      <c r="F27" s="32"/>
      <c r="G27" s="174">
        <f>SUM(G6:G26)</f>
        <v>0</v>
      </c>
      <c r="H27" s="174"/>
      <c r="I27" s="174"/>
      <c r="J27" s="174">
        <f>SUM(J6:J26)</f>
        <v>0</v>
      </c>
      <c r="K27" s="174"/>
      <c r="L27" s="174"/>
      <c r="M27" s="174">
        <f>SUM(M6:M26)</f>
        <v>0</v>
      </c>
      <c r="N27" s="32">
        <f>M27-J27</f>
        <v>0</v>
      </c>
      <c r="O27" s="32" t="str">
        <f>IF(J27=0,"",N27/J27*100)</f>
        <v/>
      </c>
      <c r="P27" s="26"/>
    </row>
    <row r="28" spans="1:16" ht="15.75" customHeight="1">
      <c r="A28" s="28" t="str">
        <f>'3-9-1材料采购（在途物资）'!A27</f>
        <v>被评估单位（或产权持有单位）
填表人：</v>
      </c>
      <c r="B28" s="28"/>
      <c r="C28" s="28"/>
      <c r="D28" s="28"/>
      <c r="E28" s="28"/>
      <c r="F28" s="29"/>
      <c r="G28" s="29"/>
      <c r="H28" s="29"/>
      <c r="I28" s="29"/>
      <c r="J28" s="29"/>
      <c r="L28" s="29" t="str">
        <f>'3-9-1材料采购（在途物资）'!K27</f>
        <v>资产评估专业人员：邓晓川、张文斌</v>
      </c>
      <c r="M28" s="29"/>
      <c r="N28" s="29"/>
      <c r="O28" s="29"/>
      <c r="P28" s="29"/>
    </row>
    <row r="29" spans="1:16" ht="15.75" customHeight="1">
      <c r="A29" s="28" t="str">
        <f>'3-9-1材料采购（在途物资）'!A28</f>
        <v>填表日期：2024年12月5日</v>
      </c>
      <c r="B29" s="28"/>
      <c r="C29" s="28"/>
      <c r="D29" s="28"/>
      <c r="E29" s="28"/>
    </row>
  </sheetData>
  <mergeCells count="13">
    <mergeCell ref="A1:P1"/>
    <mergeCell ref="A2:P2"/>
    <mergeCell ref="E4:G4"/>
    <mergeCell ref="H4:J4"/>
    <mergeCell ref="K4:M4"/>
    <mergeCell ref="N4:N5"/>
    <mergeCell ref="O4:O5"/>
    <mergeCell ref="P4:P5"/>
    <mergeCell ref="A27:B27"/>
    <mergeCell ref="A4:A5"/>
    <mergeCell ref="B4:B5"/>
    <mergeCell ref="C4:C5"/>
    <mergeCell ref="D4:D5"/>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Roman,常规"3-9-2
&amp;"宋体,常规"共&amp;"Times New Roman,常规"&amp;N&amp;"宋体,常规"页第&amp;"Times New Roman,常规"&amp;P&amp;"宋体,常规"页</oddHeader>
  </headerFooter>
  <legacyDrawing r:id="rId1"/>
</worksheet>
</file>

<file path=xl/worksheets/sheet25.xml><?xml version="1.0" encoding="utf-8"?>
<worksheet xmlns="http://schemas.openxmlformats.org/spreadsheetml/2006/main" xmlns:r="http://schemas.openxmlformats.org/officeDocument/2006/relationships">
  <sheetPr codeName="Sheet26">
    <pageSetUpPr fitToPage="1"/>
  </sheetPr>
  <dimension ref="A1:P29"/>
  <sheetViews>
    <sheetView workbookViewId="0">
      <pane xSplit="6" ySplit="5" topLeftCell="G21" activePane="bottomRight" state="frozen"/>
      <selection sqref="A1:P1"/>
      <selection pane="topRight" sqref="A1:P1"/>
      <selection pane="bottomLeft" sqref="A1:P1"/>
      <selection pane="bottomRight" sqref="A1:P1"/>
    </sheetView>
  </sheetViews>
  <sheetFormatPr defaultColWidth="9" defaultRowHeight="15.75" customHeight="1"/>
  <cols>
    <col min="1" max="1" width="4.8984375" style="13" customWidth="1"/>
    <col min="2" max="2" width="14.69921875" style="13" customWidth="1"/>
    <col min="3" max="3" width="4.69921875" style="13" customWidth="1"/>
    <col min="4" max="4" width="9.59765625" style="13" customWidth="1"/>
    <col min="5" max="5" width="10.59765625" style="13" customWidth="1"/>
    <col min="6" max="6" width="8.59765625" style="177" customWidth="1"/>
    <col min="7" max="10" width="11.3984375" style="13" customWidth="1"/>
    <col min="11" max="11" width="9.69921875" style="13" customWidth="1"/>
    <col min="12" max="12" width="7.3984375" style="13" customWidth="1"/>
    <col min="13" max="13" width="12.69921875" style="13" customWidth="1"/>
    <col min="14" max="14" width="8.8984375" style="13" customWidth="1"/>
    <col min="15" max="15" width="7.69921875" style="13" customWidth="1"/>
    <col min="16" max="16" width="11.8984375" style="13" customWidth="1"/>
    <col min="17" max="16384" width="9" style="13"/>
  </cols>
  <sheetData>
    <row r="1" spans="1:16" s="11" customFormat="1" ht="30" customHeight="1">
      <c r="A1" s="400" t="s">
        <v>341</v>
      </c>
      <c r="B1" s="403"/>
      <c r="C1" s="403"/>
      <c r="D1" s="403"/>
      <c r="E1" s="403"/>
      <c r="F1" s="403"/>
      <c r="G1" s="403"/>
      <c r="H1" s="403"/>
      <c r="I1" s="403"/>
      <c r="J1" s="403"/>
      <c r="K1" s="403"/>
      <c r="L1" s="403"/>
      <c r="M1" s="403"/>
      <c r="N1" s="403"/>
      <c r="O1" s="403"/>
      <c r="P1" s="403"/>
    </row>
    <row r="2" spans="1:16" ht="14.1" customHeight="1">
      <c r="A2" s="387" t="str">
        <f>'3-9-2原材料'!A2:P2</f>
        <v>评估基准日：2024年12月5日</v>
      </c>
      <c r="B2" s="387"/>
      <c r="C2" s="387"/>
      <c r="D2" s="387"/>
      <c r="E2" s="387"/>
      <c r="F2" s="401"/>
      <c r="G2" s="401"/>
      <c r="H2" s="401"/>
      <c r="I2" s="401"/>
      <c r="J2" s="401"/>
      <c r="K2" s="401"/>
      <c r="L2" s="401"/>
      <c r="M2" s="401"/>
      <c r="N2" s="401"/>
      <c r="O2" s="401"/>
      <c r="P2" s="401"/>
    </row>
    <row r="3" spans="1:16" ht="15.75" customHeight="1">
      <c r="A3" s="16" t="str">
        <f>'表3-1货币汇总表'!A3</f>
        <v>被评估单位（或产权持有人）：攀枝花市尚亿科技有限责任公司</v>
      </c>
      <c r="P3" s="17" t="s">
        <v>151</v>
      </c>
    </row>
    <row r="4" spans="1:16" s="12" customFormat="1" ht="15.75" customHeight="1">
      <c r="A4" s="407" t="s">
        <v>152</v>
      </c>
      <c r="B4" s="407" t="s">
        <v>331</v>
      </c>
      <c r="C4" s="409" t="s">
        <v>332</v>
      </c>
      <c r="D4" s="409" t="s">
        <v>339</v>
      </c>
      <c r="E4" s="407" t="str">
        <f>'3-9-1材料采购（在途物资）'!D4</f>
        <v>账面价值</v>
      </c>
      <c r="F4" s="407"/>
      <c r="G4" s="407"/>
      <c r="H4" s="407" t="str">
        <f>'3-9-1材料采购（在途物资）'!G4</f>
        <v>申报价值</v>
      </c>
      <c r="I4" s="407"/>
      <c r="J4" s="407"/>
      <c r="K4" s="407" t="s">
        <v>118</v>
      </c>
      <c r="L4" s="407"/>
      <c r="M4" s="408"/>
      <c r="N4" s="411" t="s">
        <v>119</v>
      </c>
      <c r="O4" s="407" t="s">
        <v>154</v>
      </c>
      <c r="P4" s="407" t="s">
        <v>212</v>
      </c>
    </row>
    <row r="5" spans="1:16" s="12" customFormat="1" ht="15.75" customHeight="1">
      <c r="A5" s="408"/>
      <c r="B5" s="408"/>
      <c r="C5" s="410"/>
      <c r="D5" s="414"/>
      <c r="E5" s="18" t="s">
        <v>333</v>
      </c>
      <c r="F5" s="18" t="s">
        <v>334</v>
      </c>
      <c r="G5" s="18" t="s">
        <v>335</v>
      </c>
      <c r="H5" s="18" t="s">
        <v>333</v>
      </c>
      <c r="I5" s="18" t="s">
        <v>334</v>
      </c>
      <c r="J5" s="18" t="s">
        <v>335</v>
      </c>
      <c r="K5" s="18" t="s">
        <v>336</v>
      </c>
      <c r="L5" s="18" t="s">
        <v>337</v>
      </c>
      <c r="M5" s="18" t="s">
        <v>335</v>
      </c>
      <c r="N5" s="412"/>
      <c r="O5" s="408"/>
      <c r="P5" s="408"/>
    </row>
    <row r="6" spans="1:16" s="176" customFormat="1" ht="15.75" customHeight="1">
      <c r="A6" s="50"/>
      <c r="B6" s="140"/>
      <c r="C6" s="173"/>
      <c r="D6" s="173"/>
      <c r="E6" s="174"/>
      <c r="F6" s="32"/>
      <c r="G6" s="174"/>
      <c r="H6" s="25" t="str">
        <f>IF(E6="","",E6)</f>
        <v/>
      </c>
      <c r="I6" s="174" t="str">
        <f>IF(F6="","",F6)</f>
        <v/>
      </c>
      <c r="J6" s="174" t="str">
        <f>IF(G6="","",G6)</f>
        <v/>
      </c>
      <c r="K6" s="32" t="str">
        <f>IF(H6="","",H6)</f>
        <v/>
      </c>
      <c r="L6" s="32"/>
      <c r="M6" s="32"/>
      <c r="N6" s="32" t="str">
        <f>IF(J6="","",M6-J6)</f>
        <v/>
      </c>
      <c r="O6" s="32" t="str">
        <f>IF(J6="","",N6/J6*100)</f>
        <v/>
      </c>
      <c r="P6" s="26"/>
    </row>
    <row r="7" spans="1:16" ht="15.75" customHeight="1">
      <c r="A7" s="21"/>
      <c r="B7" s="58"/>
      <c r="C7" s="26"/>
      <c r="D7" s="26"/>
      <c r="E7" s="174"/>
      <c r="F7" s="32"/>
      <c r="G7" s="174"/>
      <c r="H7" s="25" t="str">
        <f t="shared" ref="H7:H26" si="0">IF(E7="","",E7)</f>
        <v/>
      </c>
      <c r="I7" s="174" t="str">
        <f t="shared" ref="I7:I26" si="1">IF(F7="","",F7)</f>
        <v/>
      </c>
      <c r="J7" s="174" t="str">
        <f t="shared" ref="J7:J26" si="2">IF(G7="","",G7)</f>
        <v/>
      </c>
      <c r="K7" s="32" t="str">
        <f t="shared" ref="K7:K26" si="3">IF(H7="","",H7)</f>
        <v/>
      </c>
      <c r="L7" s="32"/>
      <c r="M7" s="32"/>
      <c r="N7" s="32" t="str">
        <f t="shared" ref="N7:N26" si="4">IF(J7="","",M7-J7)</f>
        <v/>
      </c>
      <c r="O7" s="32" t="str">
        <f t="shared" ref="O7:O26" si="5">IF(J7="","",N7/J7*100)</f>
        <v/>
      </c>
      <c r="P7" s="26"/>
    </row>
    <row r="8" spans="1:16" ht="15.75" customHeight="1">
      <c r="A8" s="21"/>
      <c r="B8" s="22"/>
      <c r="C8" s="26"/>
      <c r="D8" s="26"/>
      <c r="E8" s="174"/>
      <c r="F8" s="32"/>
      <c r="G8" s="174"/>
      <c r="H8" s="25" t="str">
        <f t="shared" si="0"/>
        <v/>
      </c>
      <c r="I8" s="174" t="str">
        <f t="shared" si="1"/>
        <v/>
      </c>
      <c r="J8" s="174" t="str">
        <f t="shared" si="2"/>
        <v/>
      </c>
      <c r="K8" s="32" t="str">
        <f t="shared" si="3"/>
        <v/>
      </c>
      <c r="L8" s="32"/>
      <c r="M8" s="32"/>
      <c r="N8" s="32" t="str">
        <f t="shared" si="4"/>
        <v/>
      </c>
      <c r="O8" s="32" t="str">
        <f t="shared" si="5"/>
        <v/>
      </c>
      <c r="P8" s="26"/>
    </row>
    <row r="9" spans="1:16" ht="15.75" customHeight="1">
      <c r="A9" s="21"/>
      <c r="B9" s="22"/>
      <c r="C9" s="26"/>
      <c r="D9" s="26"/>
      <c r="E9" s="174"/>
      <c r="F9" s="32"/>
      <c r="G9" s="174"/>
      <c r="H9" s="25" t="str">
        <f t="shared" si="0"/>
        <v/>
      </c>
      <c r="I9" s="174" t="str">
        <f t="shared" si="1"/>
        <v/>
      </c>
      <c r="J9" s="174" t="str">
        <f t="shared" si="2"/>
        <v/>
      </c>
      <c r="K9" s="32" t="str">
        <f t="shared" si="3"/>
        <v/>
      </c>
      <c r="L9" s="32"/>
      <c r="M9" s="32"/>
      <c r="N9" s="32" t="str">
        <f t="shared" si="4"/>
        <v/>
      </c>
      <c r="O9" s="32" t="str">
        <f t="shared" si="5"/>
        <v/>
      </c>
      <c r="P9" s="26"/>
    </row>
    <row r="10" spans="1:16" ht="15.75" customHeight="1">
      <c r="A10" s="21"/>
      <c r="B10" s="22"/>
      <c r="C10" s="26"/>
      <c r="D10" s="26"/>
      <c r="E10" s="174"/>
      <c r="F10" s="32"/>
      <c r="G10" s="174"/>
      <c r="H10" s="25" t="str">
        <f t="shared" si="0"/>
        <v/>
      </c>
      <c r="I10" s="174" t="str">
        <f t="shared" si="1"/>
        <v/>
      </c>
      <c r="J10" s="174" t="str">
        <f t="shared" si="2"/>
        <v/>
      </c>
      <c r="K10" s="32" t="str">
        <f t="shared" si="3"/>
        <v/>
      </c>
      <c r="L10" s="32"/>
      <c r="M10" s="32"/>
      <c r="N10" s="32" t="str">
        <f t="shared" si="4"/>
        <v/>
      </c>
      <c r="O10" s="32" t="str">
        <f t="shared" si="5"/>
        <v/>
      </c>
      <c r="P10" s="26"/>
    </row>
    <row r="11" spans="1:16" ht="15.75" customHeight="1">
      <c r="A11" s="21"/>
      <c r="B11" s="22"/>
      <c r="C11" s="26"/>
      <c r="D11" s="26"/>
      <c r="E11" s="174"/>
      <c r="F11" s="32"/>
      <c r="G11" s="174"/>
      <c r="H11" s="25" t="str">
        <f t="shared" si="0"/>
        <v/>
      </c>
      <c r="I11" s="174" t="str">
        <f t="shared" si="1"/>
        <v/>
      </c>
      <c r="J11" s="174" t="str">
        <f t="shared" si="2"/>
        <v/>
      </c>
      <c r="K11" s="32" t="str">
        <f t="shared" si="3"/>
        <v/>
      </c>
      <c r="L11" s="32"/>
      <c r="M11" s="32"/>
      <c r="N11" s="32" t="str">
        <f t="shared" si="4"/>
        <v/>
      </c>
      <c r="O11" s="32" t="str">
        <f t="shared" si="5"/>
        <v/>
      </c>
      <c r="P11" s="26"/>
    </row>
    <row r="12" spans="1:16" ht="15.75" customHeight="1">
      <c r="A12" s="21"/>
      <c r="B12" s="22"/>
      <c r="C12" s="26"/>
      <c r="D12" s="26"/>
      <c r="E12" s="174"/>
      <c r="F12" s="32"/>
      <c r="G12" s="174"/>
      <c r="H12" s="25" t="str">
        <f t="shared" si="0"/>
        <v/>
      </c>
      <c r="I12" s="174" t="str">
        <f t="shared" si="1"/>
        <v/>
      </c>
      <c r="J12" s="174" t="str">
        <f t="shared" si="2"/>
        <v/>
      </c>
      <c r="K12" s="32" t="str">
        <f t="shared" si="3"/>
        <v/>
      </c>
      <c r="L12" s="32"/>
      <c r="M12" s="32"/>
      <c r="N12" s="32" t="str">
        <f t="shared" si="4"/>
        <v/>
      </c>
      <c r="O12" s="32" t="str">
        <f t="shared" si="5"/>
        <v/>
      </c>
      <c r="P12" s="26"/>
    </row>
    <row r="13" spans="1:16" ht="15.75" customHeight="1">
      <c r="A13" s="21"/>
      <c r="B13" s="22"/>
      <c r="C13" s="26"/>
      <c r="D13" s="26"/>
      <c r="E13" s="174"/>
      <c r="F13" s="32"/>
      <c r="G13" s="174"/>
      <c r="H13" s="25" t="str">
        <f t="shared" si="0"/>
        <v/>
      </c>
      <c r="I13" s="174" t="str">
        <f t="shared" si="1"/>
        <v/>
      </c>
      <c r="J13" s="174" t="str">
        <f t="shared" si="2"/>
        <v/>
      </c>
      <c r="K13" s="32" t="str">
        <f t="shared" si="3"/>
        <v/>
      </c>
      <c r="L13" s="32"/>
      <c r="M13" s="32"/>
      <c r="N13" s="32" t="str">
        <f t="shared" si="4"/>
        <v/>
      </c>
      <c r="O13" s="32" t="str">
        <f t="shared" si="5"/>
        <v/>
      </c>
      <c r="P13" s="26"/>
    </row>
    <row r="14" spans="1:16" ht="15.75" customHeight="1">
      <c r="A14" s="21"/>
      <c r="B14" s="22"/>
      <c r="C14" s="26"/>
      <c r="D14" s="26"/>
      <c r="E14" s="174"/>
      <c r="F14" s="32"/>
      <c r="G14" s="174"/>
      <c r="H14" s="25" t="str">
        <f t="shared" si="0"/>
        <v/>
      </c>
      <c r="I14" s="174" t="str">
        <f t="shared" si="1"/>
        <v/>
      </c>
      <c r="J14" s="174" t="str">
        <f t="shared" si="2"/>
        <v/>
      </c>
      <c r="K14" s="32" t="str">
        <f t="shared" si="3"/>
        <v/>
      </c>
      <c r="L14" s="32"/>
      <c r="M14" s="32"/>
      <c r="N14" s="32" t="str">
        <f t="shared" si="4"/>
        <v/>
      </c>
      <c r="O14" s="32" t="str">
        <f t="shared" si="5"/>
        <v/>
      </c>
      <c r="P14" s="26"/>
    </row>
    <row r="15" spans="1:16" ht="15.75" customHeight="1">
      <c r="A15" s="21"/>
      <c r="B15" s="22"/>
      <c r="C15" s="26"/>
      <c r="D15" s="26"/>
      <c r="E15" s="174"/>
      <c r="F15" s="32"/>
      <c r="G15" s="174"/>
      <c r="H15" s="25" t="str">
        <f t="shared" si="0"/>
        <v/>
      </c>
      <c r="I15" s="174" t="str">
        <f t="shared" si="1"/>
        <v/>
      </c>
      <c r="J15" s="174" t="str">
        <f t="shared" si="2"/>
        <v/>
      </c>
      <c r="K15" s="32" t="str">
        <f t="shared" si="3"/>
        <v/>
      </c>
      <c r="L15" s="32"/>
      <c r="M15" s="32"/>
      <c r="N15" s="32" t="str">
        <f t="shared" si="4"/>
        <v/>
      </c>
      <c r="O15" s="32" t="str">
        <f t="shared" si="5"/>
        <v/>
      </c>
      <c r="P15" s="26"/>
    </row>
    <row r="16" spans="1:16" ht="15.75" customHeight="1">
      <c r="A16" s="21"/>
      <c r="B16" s="22"/>
      <c r="C16" s="26"/>
      <c r="D16" s="26"/>
      <c r="E16" s="174"/>
      <c r="F16" s="32"/>
      <c r="G16" s="174"/>
      <c r="H16" s="25" t="str">
        <f t="shared" si="0"/>
        <v/>
      </c>
      <c r="I16" s="174" t="str">
        <f t="shared" si="1"/>
        <v/>
      </c>
      <c r="J16" s="174" t="str">
        <f t="shared" si="2"/>
        <v/>
      </c>
      <c r="K16" s="32" t="str">
        <f t="shared" si="3"/>
        <v/>
      </c>
      <c r="L16" s="32"/>
      <c r="M16" s="32"/>
      <c r="N16" s="32" t="str">
        <f t="shared" si="4"/>
        <v/>
      </c>
      <c r="O16" s="32" t="str">
        <f t="shared" si="5"/>
        <v/>
      </c>
      <c r="P16" s="26"/>
    </row>
    <row r="17" spans="1:16" ht="15.75" customHeight="1">
      <c r="A17" s="21"/>
      <c r="B17" s="58"/>
      <c r="C17" s="26"/>
      <c r="D17" s="26"/>
      <c r="E17" s="174"/>
      <c r="F17" s="32"/>
      <c r="G17" s="174"/>
      <c r="H17" s="25" t="str">
        <f t="shared" si="0"/>
        <v/>
      </c>
      <c r="I17" s="174" t="str">
        <f t="shared" si="1"/>
        <v/>
      </c>
      <c r="J17" s="174" t="str">
        <f t="shared" si="2"/>
        <v/>
      </c>
      <c r="K17" s="32" t="str">
        <f t="shared" si="3"/>
        <v/>
      </c>
      <c r="L17" s="32"/>
      <c r="M17" s="32"/>
      <c r="N17" s="32" t="str">
        <f t="shared" si="4"/>
        <v/>
      </c>
      <c r="O17" s="32" t="str">
        <f t="shared" si="5"/>
        <v/>
      </c>
      <c r="P17" s="26"/>
    </row>
    <row r="18" spans="1:16" ht="15.75" customHeight="1">
      <c r="A18" s="21"/>
      <c r="B18" s="58"/>
      <c r="C18" s="26"/>
      <c r="D18" s="26"/>
      <c r="E18" s="174"/>
      <c r="F18" s="32"/>
      <c r="G18" s="174"/>
      <c r="H18" s="25" t="str">
        <f t="shared" si="0"/>
        <v/>
      </c>
      <c r="I18" s="174" t="str">
        <f t="shared" si="1"/>
        <v/>
      </c>
      <c r="J18" s="174" t="str">
        <f t="shared" si="2"/>
        <v/>
      </c>
      <c r="K18" s="32" t="str">
        <f t="shared" si="3"/>
        <v/>
      </c>
      <c r="L18" s="32"/>
      <c r="M18" s="32"/>
      <c r="N18" s="32" t="str">
        <f t="shared" si="4"/>
        <v/>
      </c>
      <c r="O18" s="32" t="str">
        <f t="shared" si="5"/>
        <v/>
      </c>
      <c r="P18" s="26"/>
    </row>
    <row r="19" spans="1:16" ht="15.75" customHeight="1">
      <c r="A19" s="21"/>
      <c r="B19" s="22"/>
      <c r="C19" s="26"/>
      <c r="D19" s="26"/>
      <c r="E19" s="174"/>
      <c r="F19" s="32"/>
      <c r="G19" s="174"/>
      <c r="H19" s="25" t="str">
        <f t="shared" si="0"/>
        <v/>
      </c>
      <c r="I19" s="174" t="str">
        <f t="shared" si="1"/>
        <v/>
      </c>
      <c r="J19" s="174" t="str">
        <f t="shared" si="2"/>
        <v/>
      </c>
      <c r="K19" s="32" t="str">
        <f t="shared" si="3"/>
        <v/>
      </c>
      <c r="L19" s="32"/>
      <c r="M19" s="32"/>
      <c r="N19" s="32" t="str">
        <f t="shared" si="4"/>
        <v/>
      </c>
      <c r="O19" s="32" t="str">
        <f t="shared" si="5"/>
        <v/>
      </c>
      <c r="P19" s="26"/>
    </row>
    <row r="20" spans="1:16" ht="15.75" customHeight="1">
      <c r="A20" s="21"/>
      <c r="B20" s="22"/>
      <c r="C20" s="26"/>
      <c r="D20" s="26"/>
      <c r="E20" s="174"/>
      <c r="F20" s="32"/>
      <c r="G20" s="174"/>
      <c r="H20" s="25" t="str">
        <f t="shared" si="0"/>
        <v/>
      </c>
      <c r="I20" s="174" t="str">
        <f t="shared" si="1"/>
        <v/>
      </c>
      <c r="J20" s="174" t="str">
        <f t="shared" si="2"/>
        <v/>
      </c>
      <c r="K20" s="32" t="str">
        <f t="shared" si="3"/>
        <v/>
      </c>
      <c r="L20" s="32"/>
      <c r="M20" s="32"/>
      <c r="N20" s="32" t="str">
        <f t="shared" si="4"/>
        <v/>
      </c>
      <c r="O20" s="32" t="str">
        <f t="shared" si="5"/>
        <v/>
      </c>
      <c r="P20" s="26"/>
    </row>
    <row r="21" spans="1:16" ht="15.75" customHeight="1">
      <c r="A21" s="21"/>
      <c r="B21" s="22"/>
      <c r="C21" s="26"/>
      <c r="D21" s="26"/>
      <c r="E21" s="174"/>
      <c r="F21" s="32"/>
      <c r="G21" s="174"/>
      <c r="H21" s="25" t="str">
        <f t="shared" si="0"/>
        <v/>
      </c>
      <c r="I21" s="174" t="str">
        <f t="shared" si="1"/>
        <v/>
      </c>
      <c r="J21" s="174" t="str">
        <f t="shared" si="2"/>
        <v/>
      </c>
      <c r="K21" s="32" t="str">
        <f t="shared" si="3"/>
        <v/>
      </c>
      <c r="L21" s="32"/>
      <c r="M21" s="32"/>
      <c r="N21" s="32" t="str">
        <f t="shared" si="4"/>
        <v/>
      </c>
      <c r="O21" s="32" t="str">
        <f t="shared" si="5"/>
        <v/>
      </c>
      <c r="P21" s="26"/>
    </row>
    <row r="22" spans="1:16" ht="15.75" customHeight="1">
      <c r="A22" s="21"/>
      <c r="B22" s="22"/>
      <c r="C22" s="26"/>
      <c r="D22" s="26"/>
      <c r="E22" s="174"/>
      <c r="F22" s="32"/>
      <c r="G22" s="174"/>
      <c r="H22" s="25" t="str">
        <f t="shared" si="0"/>
        <v/>
      </c>
      <c r="I22" s="174" t="str">
        <f t="shared" si="1"/>
        <v/>
      </c>
      <c r="J22" s="174" t="str">
        <f t="shared" si="2"/>
        <v/>
      </c>
      <c r="K22" s="32" t="str">
        <f t="shared" si="3"/>
        <v/>
      </c>
      <c r="L22" s="32"/>
      <c r="M22" s="32"/>
      <c r="N22" s="32" t="str">
        <f t="shared" si="4"/>
        <v/>
      </c>
      <c r="O22" s="32" t="str">
        <f t="shared" si="5"/>
        <v/>
      </c>
      <c r="P22" s="26"/>
    </row>
    <row r="23" spans="1:16" ht="15.75" customHeight="1">
      <c r="A23" s="21"/>
      <c r="B23" s="22"/>
      <c r="C23" s="26"/>
      <c r="D23" s="26"/>
      <c r="E23" s="174"/>
      <c r="F23" s="32"/>
      <c r="G23" s="174"/>
      <c r="H23" s="25" t="str">
        <f t="shared" si="0"/>
        <v/>
      </c>
      <c r="I23" s="174" t="str">
        <f t="shared" si="1"/>
        <v/>
      </c>
      <c r="J23" s="174" t="str">
        <f t="shared" si="2"/>
        <v/>
      </c>
      <c r="K23" s="32" t="str">
        <f t="shared" si="3"/>
        <v/>
      </c>
      <c r="L23" s="32"/>
      <c r="M23" s="32"/>
      <c r="N23" s="32" t="str">
        <f t="shared" si="4"/>
        <v/>
      </c>
      <c r="O23" s="32" t="str">
        <f t="shared" si="5"/>
        <v/>
      </c>
      <c r="P23" s="26"/>
    </row>
    <row r="24" spans="1:16" ht="15.75" customHeight="1">
      <c r="A24" s="21"/>
      <c r="B24" s="58"/>
      <c r="C24" s="26"/>
      <c r="D24" s="26"/>
      <c r="E24" s="174"/>
      <c r="F24" s="32"/>
      <c r="G24" s="174"/>
      <c r="H24" s="25" t="str">
        <f t="shared" si="0"/>
        <v/>
      </c>
      <c r="I24" s="174" t="str">
        <f t="shared" si="1"/>
        <v/>
      </c>
      <c r="J24" s="174" t="str">
        <f t="shared" si="2"/>
        <v/>
      </c>
      <c r="K24" s="32" t="str">
        <f t="shared" si="3"/>
        <v/>
      </c>
      <c r="L24" s="32"/>
      <c r="M24" s="32"/>
      <c r="N24" s="32" t="str">
        <f t="shared" si="4"/>
        <v/>
      </c>
      <c r="O24" s="32" t="str">
        <f t="shared" si="5"/>
        <v/>
      </c>
      <c r="P24" s="26"/>
    </row>
    <row r="25" spans="1:16" ht="15.75" customHeight="1">
      <c r="A25" s="21"/>
      <c r="B25" s="58"/>
      <c r="C25" s="26"/>
      <c r="D25" s="26"/>
      <c r="E25" s="174"/>
      <c r="F25" s="32"/>
      <c r="G25" s="174"/>
      <c r="H25" s="25" t="str">
        <f t="shared" si="0"/>
        <v/>
      </c>
      <c r="I25" s="174" t="str">
        <f t="shared" si="1"/>
        <v/>
      </c>
      <c r="J25" s="174" t="str">
        <f t="shared" si="2"/>
        <v/>
      </c>
      <c r="K25" s="32" t="str">
        <f t="shared" si="3"/>
        <v/>
      </c>
      <c r="L25" s="32"/>
      <c r="M25" s="32"/>
      <c r="N25" s="32" t="str">
        <f t="shared" si="4"/>
        <v/>
      </c>
      <c r="O25" s="32" t="str">
        <f t="shared" si="5"/>
        <v/>
      </c>
      <c r="P25" s="26"/>
    </row>
    <row r="26" spans="1:16" ht="15.75" customHeight="1">
      <c r="A26" s="21"/>
      <c r="B26" s="22"/>
      <c r="C26" s="26"/>
      <c r="D26" s="26"/>
      <c r="E26" s="174"/>
      <c r="F26" s="32"/>
      <c r="G26" s="174"/>
      <c r="H26" s="25" t="str">
        <f t="shared" si="0"/>
        <v/>
      </c>
      <c r="I26" s="174" t="str">
        <f t="shared" si="1"/>
        <v/>
      </c>
      <c r="J26" s="174" t="str">
        <f t="shared" si="2"/>
        <v/>
      </c>
      <c r="K26" s="32" t="str">
        <f t="shared" si="3"/>
        <v/>
      </c>
      <c r="L26" s="32"/>
      <c r="M26" s="32"/>
      <c r="N26" s="32" t="str">
        <f t="shared" si="4"/>
        <v/>
      </c>
      <c r="O26" s="32" t="str">
        <f t="shared" si="5"/>
        <v/>
      </c>
      <c r="P26" s="26"/>
    </row>
    <row r="27" spans="1:16" ht="15.75" customHeight="1">
      <c r="A27" s="393" t="s">
        <v>340</v>
      </c>
      <c r="B27" s="413"/>
      <c r="C27" s="26"/>
      <c r="D27" s="26"/>
      <c r="E27" s="174"/>
      <c r="F27" s="32"/>
      <c r="G27" s="174">
        <f>SUM(G6:G26)</f>
        <v>0</v>
      </c>
      <c r="H27" s="174"/>
      <c r="I27" s="174"/>
      <c r="J27" s="174">
        <f>SUM(J6:J26)</f>
        <v>0</v>
      </c>
      <c r="K27" s="174"/>
      <c r="L27" s="174"/>
      <c r="M27" s="174">
        <f>SUM(M6:M26)</f>
        <v>0</v>
      </c>
      <c r="N27" s="32">
        <f>M27-J27</f>
        <v>0</v>
      </c>
      <c r="O27" s="32" t="str">
        <f>IF(J27=0,"",N27/J27*100)</f>
        <v/>
      </c>
      <c r="P27" s="26"/>
    </row>
    <row r="28" spans="1:16" ht="15.75" customHeight="1">
      <c r="A28" s="28" t="str">
        <f>'3-9-2原材料'!A28</f>
        <v>被评估单位（或产权持有单位）
填表人：</v>
      </c>
      <c r="B28" s="28"/>
      <c r="C28" s="28"/>
      <c r="D28" s="28"/>
      <c r="E28" s="177"/>
      <c r="F28" s="29"/>
      <c r="G28" s="29"/>
      <c r="H28" s="29"/>
      <c r="I28" s="29"/>
      <c r="J28" s="29"/>
      <c r="L28" s="29" t="str">
        <f>'3-9-2原材料'!L28</f>
        <v>资产评估专业人员：邓晓川、张文斌</v>
      </c>
      <c r="M28" s="29"/>
      <c r="N28" s="29"/>
      <c r="O28" s="29"/>
      <c r="P28" s="29"/>
    </row>
    <row r="29" spans="1:16" ht="15.75" customHeight="1">
      <c r="A29" s="28" t="str">
        <f>'3-9-2原材料'!A29</f>
        <v>填表日期：2024年12月5日</v>
      </c>
      <c r="B29" s="28"/>
      <c r="C29" s="28"/>
      <c r="D29" s="28"/>
      <c r="E29" s="177"/>
      <c r="G29" s="177"/>
      <c r="H29" s="177"/>
      <c r="I29" s="177"/>
      <c r="J29" s="177"/>
    </row>
  </sheetData>
  <mergeCells count="13">
    <mergeCell ref="A1:P1"/>
    <mergeCell ref="A2:P2"/>
    <mergeCell ref="E4:G4"/>
    <mergeCell ref="H4:J4"/>
    <mergeCell ref="K4:M4"/>
    <mergeCell ref="N4:N5"/>
    <mergeCell ref="O4:O5"/>
    <mergeCell ref="P4:P5"/>
    <mergeCell ref="A27:B27"/>
    <mergeCell ref="A4:A5"/>
    <mergeCell ref="B4:B5"/>
    <mergeCell ref="C4:C5"/>
    <mergeCell ref="D4:D5"/>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Roman,常规"3-9-3
&amp;"宋体,常规"共&amp;"Times New Roman,常规"&amp;N&amp;"宋体,常规"页第&amp;"Times New Roman,常规"&amp;P&amp;"宋体,常规"页</oddHeader>
  </headerFooter>
  <legacyDrawing r:id="rId1"/>
</worksheet>
</file>

<file path=xl/worksheets/sheet26.xml><?xml version="1.0" encoding="utf-8"?>
<worksheet xmlns="http://schemas.openxmlformats.org/spreadsheetml/2006/main" xmlns:r="http://schemas.openxmlformats.org/officeDocument/2006/relationships">
  <sheetPr codeName="Sheet28">
    <pageSetUpPr fitToPage="1"/>
  </sheetPr>
  <dimension ref="A1:P29"/>
  <sheetViews>
    <sheetView workbookViewId="0">
      <pane xSplit="6" ySplit="5" topLeftCell="G18" activePane="bottomRight" state="frozen"/>
      <selection sqref="A1:O1"/>
      <selection pane="topRight" sqref="A1:O1"/>
      <selection pane="bottomLeft" sqref="A1:O1"/>
      <selection pane="bottomRight" sqref="A1:P1"/>
    </sheetView>
  </sheetViews>
  <sheetFormatPr defaultColWidth="9" defaultRowHeight="15.75" customHeight="1"/>
  <cols>
    <col min="1" max="1" width="5.69921875" style="13" customWidth="1"/>
    <col min="2" max="2" width="17" style="13" customWidth="1"/>
    <col min="3" max="3" width="11" style="13" customWidth="1"/>
    <col min="4" max="4" width="5.09765625" style="13" customWidth="1"/>
    <col min="5" max="5" width="10.19921875" style="135" customWidth="1"/>
    <col min="6" max="6" width="6.8984375" style="135" customWidth="1"/>
    <col min="7" max="10" width="13.09765625" style="135" customWidth="1"/>
    <col min="11" max="11" width="7.8984375" style="13" customWidth="1"/>
    <col min="12" max="12" width="8.5" style="135" customWidth="1"/>
    <col min="13" max="13" width="12.19921875" style="135" customWidth="1"/>
    <col min="14" max="14" width="10" style="135" customWidth="1"/>
    <col min="15" max="15" width="7" style="135" customWidth="1"/>
    <col min="16" max="16" width="8.09765625" style="13" customWidth="1"/>
    <col min="17" max="16384" width="9" style="13"/>
  </cols>
  <sheetData>
    <row r="1" spans="1:16" s="11" customFormat="1" ht="30" customHeight="1">
      <c r="A1" s="400" t="s">
        <v>342</v>
      </c>
      <c r="B1" s="417"/>
      <c r="C1" s="417"/>
      <c r="D1" s="417"/>
      <c r="E1" s="417"/>
      <c r="F1" s="417"/>
      <c r="G1" s="417"/>
      <c r="H1" s="417"/>
      <c r="I1" s="417"/>
      <c r="J1" s="417"/>
      <c r="K1" s="417"/>
      <c r="L1" s="417"/>
      <c r="M1" s="417"/>
      <c r="N1" s="417"/>
      <c r="O1" s="417"/>
      <c r="P1" s="417"/>
    </row>
    <row r="2" spans="1:16" ht="14.1" customHeight="1">
      <c r="A2" s="387" t="str">
        <f>'3-9-3在库周转材料'!A2:P2</f>
        <v>评估基准日：2024年12月5日</v>
      </c>
      <c r="B2" s="387"/>
      <c r="C2" s="387"/>
      <c r="D2" s="387"/>
      <c r="E2" s="387"/>
      <c r="F2" s="387"/>
      <c r="G2" s="401"/>
      <c r="H2" s="401"/>
      <c r="I2" s="401"/>
      <c r="J2" s="401"/>
      <c r="K2" s="401"/>
      <c r="L2" s="401"/>
      <c r="M2" s="401"/>
      <c r="N2" s="401"/>
      <c r="O2" s="401"/>
      <c r="P2" s="401"/>
    </row>
    <row r="3" spans="1:16" ht="15.75" customHeight="1">
      <c r="A3" s="16" t="str">
        <f>'表3-1货币汇总表'!A3</f>
        <v>被评估单位（或产权持有人）：攀枝花市尚亿科技有限责任公司</v>
      </c>
      <c r="P3" s="17" t="s">
        <v>151</v>
      </c>
    </row>
    <row r="4" spans="1:16" s="12" customFormat="1" ht="15.75" customHeight="1">
      <c r="A4" s="407" t="s">
        <v>152</v>
      </c>
      <c r="B4" s="407" t="s">
        <v>331</v>
      </c>
      <c r="C4" s="407" t="s">
        <v>343</v>
      </c>
      <c r="D4" s="415" t="s">
        <v>332</v>
      </c>
      <c r="E4" s="407" t="str">
        <f>'3-9-1材料采购（在途物资）'!D4</f>
        <v>账面价值</v>
      </c>
      <c r="F4" s="407"/>
      <c r="G4" s="407"/>
      <c r="H4" s="407" t="str">
        <f>'3-9-1材料采购（在途物资）'!G4</f>
        <v>申报价值</v>
      </c>
      <c r="I4" s="407"/>
      <c r="J4" s="407"/>
      <c r="K4" s="418" t="s">
        <v>118</v>
      </c>
      <c r="L4" s="418"/>
      <c r="M4" s="418"/>
      <c r="N4" s="419" t="s">
        <v>119</v>
      </c>
      <c r="O4" s="418" t="s">
        <v>154</v>
      </c>
      <c r="P4" s="407" t="s">
        <v>212</v>
      </c>
    </row>
    <row r="5" spans="1:16" s="12" customFormat="1" ht="15.75" customHeight="1">
      <c r="A5" s="408"/>
      <c r="B5" s="408"/>
      <c r="C5" s="408"/>
      <c r="D5" s="416"/>
      <c r="E5" s="18" t="s">
        <v>333</v>
      </c>
      <c r="F5" s="18" t="s">
        <v>334</v>
      </c>
      <c r="G5" s="18" t="s">
        <v>335</v>
      </c>
      <c r="H5" s="18" t="s">
        <v>333</v>
      </c>
      <c r="I5" s="18" t="s">
        <v>334</v>
      </c>
      <c r="J5" s="18" t="s">
        <v>335</v>
      </c>
      <c r="K5" s="32" t="s">
        <v>336</v>
      </c>
      <c r="L5" s="175" t="s">
        <v>337</v>
      </c>
      <c r="M5" s="175" t="s">
        <v>335</v>
      </c>
      <c r="N5" s="420"/>
      <c r="O5" s="421"/>
      <c r="P5" s="408"/>
    </row>
    <row r="6" spans="1:16" ht="15.75" customHeight="1">
      <c r="A6" s="50"/>
      <c r="B6" s="140"/>
      <c r="C6" s="21"/>
      <c r="D6" s="173"/>
      <c r="E6" s="174"/>
      <c r="F6" s="32"/>
      <c r="G6" s="174"/>
      <c r="H6" s="25" t="str">
        <f>IF(E6="","",E6)</f>
        <v/>
      </c>
      <c r="I6" s="174" t="str">
        <f>IF(F6="","",F6)</f>
        <v/>
      </c>
      <c r="J6" s="174" t="str">
        <f>IF(G6="","",G6)</f>
        <v/>
      </c>
      <c r="K6" s="32" t="str">
        <f>IF(H6="","",H6)</f>
        <v/>
      </c>
      <c r="L6" s="32"/>
      <c r="M6" s="32"/>
      <c r="N6" s="32" t="str">
        <f>IF(J6="","",M6-J6)</f>
        <v/>
      </c>
      <c r="O6" s="32" t="str">
        <f>IF(J6="","",N6/J6*100)</f>
        <v/>
      </c>
      <c r="P6" s="26"/>
    </row>
    <row r="7" spans="1:16" ht="15.75" customHeight="1">
      <c r="A7" s="21"/>
      <c r="B7" s="58"/>
      <c r="C7" s="21"/>
      <c r="D7" s="26"/>
      <c r="E7" s="174"/>
      <c r="F7" s="32"/>
      <c r="G7" s="174"/>
      <c r="H7" s="25" t="str">
        <f t="shared" ref="H7:H26" si="0">IF(E7="","",E7)</f>
        <v/>
      </c>
      <c r="I7" s="174" t="str">
        <f t="shared" ref="I7:I26" si="1">IF(F7="","",F7)</f>
        <v/>
      </c>
      <c r="J7" s="174" t="str">
        <f t="shared" ref="J7:J26" si="2">IF(G7="","",G7)</f>
        <v/>
      </c>
      <c r="K7" s="32" t="str">
        <f t="shared" ref="K7:K26" si="3">IF(H7="","",H7)</f>
        <v/>
      </c>
      <c r="L7" s="32"/>
      <c r="M7" s="32"/>
      <c r="N7" s="32" t="str">
        <f t="shared" ref="N7:N26" si="4">IF(J7="","",M7-J7)</f>
        <v/>
      </c>
      <c r="O7" s="32" t="str">
        <f t="shared" ref="O7:O26" si="5">IF(J7="","",N7/J7*100)</f>
        <v/>
      </c>
      <c r="P7" s="26"/>
    </row>
    <row r="8" spans="1:16" ht="15.75" customHeight="1">
      <c r="A8" s="21"/>
      <c r="B8" s="22"/>
      <c r="C8" s="21"/>
      <c r="D8" s="26"/>
      <c r="E8" s="174"/>
      <c r="F8" s="32"/>
      <c r="G8" s="174"/>
      <c r="H8" s="25" t="str">
        <f t="shared" si="0"/>
        <v/>
      </c>
      <c r="I8" s="174" t="str">
        <f t="shared" si="1"/>
        <v/>
      </c>
      <c r="J8" s="174" t="str">
        <f t="shared" si="2"/>
        <v/>
      </c>
      <c r="K8" s="32" t="str">
        <f t="shared" si="3"/>
        <v/>
      </c>
      <c r="L8" s="32"/>
      <c r="M8" s="32"/>
      <c r="N8" s="32" t="str">
        <f t="shared" si="4"/>
        <v/>
      </c>
      <c r="O8" s="32" t="str">
        <f t="shared" si="5"/>
        <v/>
      </c>
      <c r="P8" s="26"/>
    </row>
    <row r="9" spans="1:16" ht="15.75" customHeight="1">
      <c r="A9" s="21"/>
      <c r="B9" s="22"/>
      <c r="C9" s="21"/>
      <c r="D9" s="26"/>
      <c r="E9" s="174"/>
      <c r="F9" s="32"/>
      <c r="G9" s="174"/>
      <c r="H9" s="25" t="str">
        <f t="shared" si="0"/>
        <v/>
      </c>
      <c r="I9" s="174" t="str">
        <f t="shared" si="1"/>
        <v/>
      </c>
      <c r="J9" s="174" t="str">
        <f t="shared" si="2"/>
        <v/>
      </c>
      <c r="K9" s="32" t="str">
        <f t="shared" si="3"/>
        <v/>
      </c>
      <c r="L9" s="32"/>
      <c r="M9" s="32"/>
      <c r="N9" s="32" t="str">
        <f t="shared" si="4"/>
        <v/>
      </c>
      <c r="O9" s="32" t="str">
        <f t="shared" si="5"/>
        <v/>
      </c>
      <c r="P9" s="26"/>
    </row>
    <row r="10" spans="1:16" ht="15.75" customHeight="1">
      <c r="A10" s="21"/>
      <c r="B10" s="22"/>
      <c r="C10" s="21"/>
      <c r="D10" s="26"/>
      <c r="E10" s="174"/>
      <c r="F10" s="32"/>
      <c r="G10" s="174"/>
      <c r="H10" s="25" t="str">
        <f t="shared" si="0"/>
        <v/>
      </c>
      <c r="I10" s="174" t="str">
        <f t="shared" si="1"/>
        <v/>
      </c>
      <c r="J10" s="174" t="str">
        <f t="shared" si="2"/>
        <v/>
      </c>
      <c r="K10" s="32" t="str">
        <f t="shared" si="3"/>
        <v/>
      </c>
      <c r="L10" s="32"/>
      <c r="M10" s="32"/>
      <c r="N10" s="32" t="str">
        <f t="shared" si="4"/>
        <v/>
      </c>
      <c r="O10" s="32" t="str">
        <f t="shared" si="5"/>
        <v/>
      </c>
      <c r="P10" s="26"/>
    </row>
    <row r="11" spans="1:16" ht="15.75" customHeight="1">
      <c r="A11" s="21"/>
      <c r="B11" s="22"/>
      <c r="C11" s="21"/>
      <c r="D11" s="26"/>
      <c r="E11" s="174"/>
      <c r="F11" s="32"/>
      <c r="G11" s="174"/>
      <c r="H11" s="25" t="str">
        <f t="shared" si="0"/>
        <v/>
      </c>
      <c r="I11" s="174" t="str">
        <f t="shared" si="1"/>
        <v/>
      </c>
      <c r="J11" s="174" t="str">
        <f t="shared" si="2"/>
        <v/>
      </c>
      <c r="K11" s="32" t="str">
        <f t="shared" si="3"/>
        <v/>
      </c>
      <c r="L11" s="32"/>
      <c r="M11" s="32"/>
      <c r="N11" s="32" t="str">
        <f t="shared" si="4"/>
        <v/>
      </c>
      <c r="O11" s="32" t="str">
        <f t="shared" si="5"/>
        <v/>
      </c>
      <c r="P11" s="26"/>
    </row>
    <row r="12" spans="1:16" ht="15.75" customHeight="1">
      <c r="A12" s="21"/>
      <c r="B12" s="22"/>
      <c r="C12" s="21"/>
      <c r="D12" s="26"/>
      <c r="E12" s="174"/>
      <c r="F12" s="32"/>
      <c r="G12" s="174"/>
      <c r="H12" s="25" t="str">
        <f t="shared" si="0"/>
        <v/>
      </c>
      <c r="I12" s="174" t="str">
        <f t="shared" si="1"/>
        <v/>
      </c>
      <c r="J12" s="174" t="str">
        <f t="shared" si="2"/>
        <v/>
      </c>
      <c r="K12" s="32" t="str">
        <f t="shared" si="3"/>
        <v/>
      </c>
      <c r="L12" s="32"/>
      <c r="M12" s="32"/>
      <c r="N12" s="32" t="str">
        <f t="shared" si="4"/>
        <v/>
      </c>
      <c r="O12" s="32" t="str">
        <f t="shared" si="5"/>
        <v/>
      </c>
      <c r="P12" s="26"/>
    </row>
    <row r="13" spans="1:16" ht="15.75" customHeight="1">
      <c r="A13" s="21"/>
      <c r="B13" s="58"/>
      <c r="C13" s="21"/>
      <c r="D13" s="26"/>
      <c r="E13" s="174"/>
      <c r="F13" s="32"/>
      <c r="G13" s="174"/>
      <c r="H13" s="25" t="str">
        <f t="shared" si="0"/>
        <v/>
      </c>
      <c r="I13" s="174" t="str">
        <f t="shared" si="1"/>
        <v/>
      </c>
      <c r="J13" s="174" t="str">
        <f t="shared" si="2"/>
        <v/>
      </c>
      <c r="K13" s="32" t="str">
        <f t="shared" si="3"/>
        <v/>
      </c>
      <c r="L13" s="32"/>
      <c r="M13" s="32"/>
      <c r="N13" s="32" t="str">
        <f t="shared" si="4"/>
        <v/>
      </c>
      <c r="O13" s="32" t="str">
        <f t="shared" si="5"/>
        <v/>
      </c>
      <c r="P13" s="26"/>
    </row>
    <row r="14" spans="1:16" ht="15.75" customHeight="1">
      <c r="A14" s="21"/>
      <c r="B14" s="58"/>
      <c r="C14" s="21"/>
      <c r="D14" s="26"/>
      <c r="E14" s="174"/>
      <c r="F14" s="32"/>
      <c r="G14" s="174"/>
      <c r="H14" s="25" t="str">
        <f t="shared" si="0"/>
        <v/>
      </c>
      <c r="I14" s="174" t="str">
        <f t="shared" si="1"/>
        <v/>
      </c>
      <c r="J14" s="174" t="str">
        <f t="shared" si="2"/>
        <v/>
      </c>
      <c r="K14" s="32" t="str">
        <f t="shared" si="3"/>
        <v/>
      </c>
      <c r="L14" s="32"/>
      <c r="M14" s="32"/>
      <c r="N14" s="32" t="str">
        <f t="shared" si="4"/>
        <v/>
      </c>
      <c r="O14" s="32" t="str">
        <f t="shared" si="5"/>
        <v/>
      </c>
      <c r="P14" s="26"/>
    </row>
    <row r="15" spans="1:16" ht="15.75" customHeight="1">
      <c r="A15" s="21"/>
      <c r="B15" s="22"/>
      <c r="C15" s="21"/>
      <c r="D15" s="26"/>
      <c r="E15" s="174"/>
      <c r="F15" s="32"/>
      <c r="G15" s="174"/>
      <c r="H15" s="25" t="str">
        <f t="shared" si="0"/>
        <v/>
      </c>
      <c r="I15" s="174" t="str">
        <f t="shared" si="1"/>
        <v/>
      </c>
      <c r="J15" s="174" t="str">
        <f t="shared" si="2"/>
        <v/>
      </c>
      <c r="K15" s="32" t="str">
        <f t="shared" si="3"/>
        <v/>
      </c>
      <c r="L15" s="32"/>
      <c r="M15" s="32"/>
      <c r="N15" s="32" t="str">
        <f t="shared" si="4"/>
        <v/>
      </c>
      <c r="O15" s="32" t="str">
        <f t="shared" si="5"/>
        <v/>
      </c>
      <c r="P15" s="26"/>
    </row>
    <row r="16" spans="1:16" ht="15.75" customHeight="1">
      <c r="A16" s="21"/>
      <c r="B16" s="22"/>
      <c r="C16" s="21"/>
      <c r="D16" s="26"/>
      <c r="E16" s="174"/>
      <c r="F16" s="32"/>
      <c r="G16" s="174"/>
      <c r="H16" s="25" t="str">
        <f t="shared" si="0"/>
        <v/>
      </c>
      <c r="I16" s="174" t="str">
        <f t="shared" si="1"/>
        <v/>
      </c>
      <c r="J16" s="174" t="str">
        <f t="shared" si="2"/>
        <v/>
      </c>
      <c r="K16" s="32" t="str">
        <f t="shared" si="3"/>
        <v/>
      </c>
      <c r="L16" s="32"/>
      <c r="M16" s="32"/>
      <c r="N16" s="32" t="str">
        <f t="shared" si="4"/>
        <v/>
      </c>
      <c r="O16" s="32" t="str">
        <f t="shared" si="5"/>
        <v/>
      </c>
      <c r="P16" s="26"/>
    </row>
    <row r="17" spans="1:16" ht="15.75" customHeight="1">
      <c r="A17" s="21"/>
      <c r="B17" s="22"/>
      <c r="C17" s="21"/>
      <c r="D17" s="26"/>
      <c r="E17" s="174"/>
      <c r="F17" s="32"/>
      <c r="G17" s="174"/>
      <c r="H17" s="25" t="str">
        <f t="shared" si="0"/>
        <v/>
      </c>
      <c r="I17" s="174" t="str">
        <f t="shared" si="1"/>
        <v/>
      </c>
      <c r="J17" s="174" t="str">
        <f t="shared" si="2"/>
        <v/>
      </c>
      <c r="K17" s="32" t="str">
        <f t="shared" si="3"/>
        <v/>
      </c>
      <c r="L17" s="32"/>
      <c r="M17" s="32"/>
      <c r="N17" s="32" t="str">
        <f t="shared" si="4"/>
        <v/>
      </c>
      <c r="O17" s="32" t="str">
        <f t="shared" si="5"/>
        <v/>
      </c>
      <c r="P17" s="26"/>
    </row>
    <row r="18" spans="1:16" ht="15.75" customHeight="1">
      <c r="A18" s="21"/>
      <c r="B18" s="22"/>
      <c r="C18" s="21"/>
      <c r="D18" s="26"/>
      <c r="E18" s="174"/>
      <c r="F18" s="32"/>
      <c r="G18" s="174"/>
      <c r="H18" s="25" t="str">
        <f t="shared" si="0"/>
        <v/>
      </c>
      <c r="I18" s="174" t="str">
        <f t="shared" si="1"/>
        <v/>
      </c>
      <c r="J18" s="174" t="str">
        <f t="shared" si="2"/>
        <v/>
      </c>
      <c r="K18" s="32" t="str">
        <f t="shared" si="3"/>
        <v/>
      </c>
      <c r="L18" s="32"/>
      <c r="M18" s="32"/>
      <c r="N18" s="32" t="str">
        <f t="shared" si="4"/>
        <v/>
      </c>
      <c r="O18" s="32" t="str">
        <f t="shared" si="5"/>
        <v/>
      </c>
      <c r="P18" s="26"/>
    </row>
    <row r="19" spans="1:16" ht="15.75" customHeight="1">
      <c r="A19" s="21"/>
      <c r="B19" s="22"/>
      <c r="C19" s="21"/>
      <c r="D19" s="26"/>
      <c r="E19" s="174"/>
      <c r="F19" s="32"/>
      <c r="G19" s="174"/>
      <c r="H19" s="25" t="str">
        <f t="shared" si="0"/>
        <v/>
      </c>
      <c r="I19" s="174" t="str">
        <f t="shared" si="1"/>
        <v/>
      </c>
      <c r="J19" s="174" t="str">
        <f t="shared" si="2"/>
        <v/>
      </c>
      <c r="K19" s="32" t="str">
        <f t="shared" si="3"/>
        <v/>
      </c>
      <c r="L19" s="32"/>
      <c r="M19" s="32"/>
      <c r="N19" s="32" t="str">
        <f t="shared" si="4"/>
        <v/>
      </c>
      <c r="O19" s="32" t="str">
        <f t="shared" si="5"/>
        <v/>
      </c>
      <c r="P19" s="26"/>
    </row>
    <row r="20" spans="1:16" ht="15.75" customHeight="1">
      <c r="A20" s="21"/>
      <c r="B20" s="22"/>
      <c r="C20" s="21"/>
      <c r="D20" s="26"/>
      <c r="E20" s="174"/>
      <c r="F20" s="32"/>
      <c r="G20" s="174"/>
      <c r="H20" s="25" t="str">
        <f t="shared" si="0"/>
        <v/>
      </c>
      <c r="I20" s="174" t="str">
        <f t="shared" si="1"/>
        <v/>
      </c>
      <c r="J20" s="174" t="str">
        <f t="shared" si="2"/>
        <v/>
      </c>
      <c r="K20" s="32" t="str">
        <f t="shared" si="3"/>
        <v/>
      </c>
      <c r="L20" s="32"/>
      <c r="M20" s="32"/>
      <c r="N20" s="32" t="str">
        <f t="shared" si="4"/>
        <v/>
      </c>
      <c r="O20" s="32" t="str">
        <f t="shared" si="5"/>
        <v/>
      </c>
      <c r="P20" s="26"/>
    </row>
    <row r="21" spans="1:16" ht="15.75" customHeight="1">
      <c r="A21" s="21"/>
      <c r="B21" s="58"/>
      <c r="C21" s="21"/>
      <c r="D21" s="26"/>
      <c r="E21" s="174"/>
      <c r="F21" s="32"/>
      <c r="G21" s="174"/>
      <c r="H21" s="25" t="str">
        <f t="shared" si="0"/>
        <v/>
      </c>
      <c r="I21" s="174" t="str">
        <f t="shared" si="1"/>
        <v/>
      </c>
      <c r="J21" s="174" t="str">
        <f t="shared" si="2"/>
        <v/>
      </c>
      <c r="K21" s="32" t="str">
        <f t="shared" si="3"/>
        <v/>
      </c>
      <c r="L21" s="32"/>
      <c r="M21" s="32"/>
      <c r="N21" s="32" t="str">
        <f t="shared" si="4"/>
        <v/>
      </c>
      <c r="O21" s="32" t="str">
        <f t="shared" si="5"/>
        <v/>
      </c>
      <c r="P21" s="26"/>
    </row>
    <row r="22" spans="1:16" ht="15.75" customHeight="1">
      <c r="A22" s="21"/>
      <c r="B22" s="58"/>
      <c r="C22" s="21"/>
      <c r="D22" s="26"/>
      <c r="E22" s="174"/>
      <c r="F22" s="32"/>
      <c r="G22" s="174"/>
      <c r="H22" s="25" t="str">
        <f t="shared" si="0"/>
        <v/>
      </c>
      <c r="I22" s="174" t="str">
        <f t="shared" si="1"/>
        <v/>
      </c>
      <c r="J22" s="174" t="str">
        <f t="shared" si="2"/>
        <v/>
      </c>
      <c r="K22" s="32" t="str">
        <f t="shared" si="3"/>
        <v/>
      </c>
      <c r="L22" s="32"/>
      <c r="M22" s="32"/>
      <c r="N22" s="32" t="str">
        <f t="shared" si="4"/>
        <v/>
      </c>
      <c r="O22" s="32" t="str">
        <f t="shared" si="5"/>
        <v/>
      </c>
      <c r="P22" s="26"/>
    </row>
    <row r="23" spans="1:16" ht="15.75" customHeight="1">
      <c r="A23" s="21"/>
      <c r="B23" s="58"/>
      <c r="C23" s="21"/>
      <c r="D23" s="26"/>
      <c r="E23" s="174"/>
      <c r="F23" s="32"/>
      <c r="G23" s="174"/>
      <c r="H23" s="25" t="str">
        <f t="shared" si="0"/>
        <v/>
      </c>
      <c r="I23" s="174" t="str">
        <f t="shared" si="1"/>
        <v/>
      </c>
      <c r="J23" s="174" t="str">
        <f t="shared" si="2"/>
        <v/>
      </c>
      <c r="K23" s="32" t="str">
        <f t="shared" si="3"/>
        <v/>
      </c>
      <c r="L23" s="32"/>
      <c r="M23" s="32"/>
      <c r="N23" s="32" t="str">
        <f t="shared" si="4"/>
        <v/>
      </c>
      <c r="O23" s="32" t="str">
        <f t="shared" si="5"/>
        <v/>
      </c>
      <c r="P23" s="26"/>
    </row>
    <row r="24" spans="1:16" ht="15.75" customHeight="1">
      <c r="A24" s="21"/>
      <c r="B24" s="22"/>
      <c r="C24" s="21"/>
      <c r="D24" s="26"/>
      <c r="E24" s="174"/>
      <c r="F24" s="32"/>
      <c r="G24" s="174"/>
      <c r="H24" s="25" t="str">
        <f t="shared" si="0"/>
        <v/>
      </c>
      <c r="I24" s="174" t="str">
        <f t="shared" si="1"/>
        <v/>
      </c>
      <c r="J24" s="174" t="str">
        <f t="shared" si="2"/>
        <v/>
      </c>
      <c r="K24" s="32" t="str">
        <f t="shared" si="3"/>
        <v/>
      </c>
      <c r="L24" s="32"/>
      <c r="M24" s="32"/>
      <c r="N24" s="32" t="str">
        <f t="shared" si="4"/>
        <v/>
      </c>
      <c r="O24" s="32" t="str">
        <f t="shared" si="5"/>
        <v/>
      </c>
      <c r="P24" s="26"/>
    </row>
    <row r="25" spans="1:16" ht="15.75" customHeight="1">
      <c r="A25" s="21"/>
      <c r="B25" s="22"/>
      <c r="C25" s="21"/>
      <c r="D25" s="26"/>
      <c r="E25" s="174"/>
      <c r="F25" s="32"/>
      <c r="G25" s="174"/>
      <c r="H25" s="25" t="str">
        <f t="shared" si="0"/>
        <v/>
      </c>
      <c r="I25" s="174" t="str">
        <f t="shared" si="1"/>
        <v/>
      </c>
      <c r="J25" s="174" t="str">
        <f t="shared" si="2"/>
        <v/>
      </c>
      <c r="K25" s="32" t="str">
        <f t="shared" si="3"/>
        <v/>
      </c>
      <c r="L25" s="32"/>
      <c r="M25" s="32"/>
      <c r="N25" s="32" t="str">
        <f t="shared" si="4"/>
        <v/>
      </c>
      <c r="O25" s="32" t="str">
        <f t="shared" si="5"/>
        <v/>
      </c>
      <c r="P25" s="26"/>
    </row>
    <row r="26" spans="1:16" ht="15.75" customHeight="1">
      <c r="A26" s="21"/>
      <c r="B26" s="22"/>
      <c r="C26" s="21"/>
      <c r="D26" s="26"/>
      <c r="E26" s="174"/>
      <c r="F26" s="32"/>
      <c r="G26" s="174"/>
      <c r="H26" s="25" t="str">
        <f t="shared" si="0"/>
        <v/>
      </c>
      <c r="I26" s="174" t="str">
        <f t="shared" si="1"/>
        <v/>
      </c>
      <c r="J26" s="174" t="str">
        <f t="shared" si="2"/>
        <v/>
      </c>
      <c r="K26" s="32" t="str">
        <f t="shared" si="3"/>
        <v/>
      </c>
      <c r="L26" s="32"/>
      <c r="M26" s="32"/>
      <c r="N26" s="32" t="str">
        <f t="shared" si="4"/>
        <v/>
      </c>
      <c r="O26" s="32" t="str">
        <f t="shared" si="5"/>
        <v/>
      </c>
      <c r="P26" s="26"/>
    </row>
    <row r="27" spans="1:16" ht="15.75" customHeight="1">
      <c r="A27" s="393" t="s">
        <v>283</v>
      </c>
      <c r="B27" s="394"/>
      <c r="C27" s="21"/>
      <c r="D27" s="26"/>
      <c r="E27" s="47"/>
      <c r="F27" s="32"/>
      <c r="G27" s="32">
        <f>SUM(G6:G26)</f>
        <v>0</v>
      </c>
      <c r="H27" s="32"/>
      <c r="I27" s="32"/>
      <c r="J27" s="32">
        <f>SUM(J6:J26)</f>
        <v>0</v>
      </c>
      <c r="K27" s="32"/>
      <c r="L27" s="32"/>
      <c r="M27" s="32">
        <f>SUM(M6:M26)</f>
        <v>0</v>
      </c>
      <c r="N27" s="32">
        <f>M27-J27</f>
        <v>0</v>
      </c>
      <c r="O27" s="32" t="str">
        <f>IF(J27=0,"",N27/J27*100)</f>
        <v/>
      </c>
      <c r="P27" s="26"/>
    </row>
    <row r="28" spans="1:16" ht="15.75" customHeight="1">
      <c r="A28" s="28" t="str">
        <f>'3-9-3在库周转材料'!A28</f>
        <v>被评估单位（或产权持有单位）
填表人：</v>
      </c>
      <c r="B28" s="28"/>
      <c r="C28" s="28"/>
      <c r="D28" s="28"/>
      <c r="K28" s="29" t="str">
        <f>'3-9-3在库周转材料'!L28</f>
        <v>资产评估专业人员：邓晓川、张文斌</v>
      </c>
      <c r="L28" s="29"/>
      <c r="M28" s="29"/>
      <c r="N28" s="29"/>
      <c r="O28" s="29"/>
      <c r="P28" s="29"/>
    </row>
    <row r="29" spans="1:16" ht="15.75" customHeight="1">
      <c r="A29" s="28" t="str">
        <f>'3-9-3在库周转材料'!A29</f>
        <v>填表日期：2024年12月5日</v>
      </c>
      <c r="B29" s="28"/>
      <c r="C29" s="28"/>
      <c r="D29" s="28"/>
    </row>
  </sheetData>
  <mergeCells count="13">
    <mergeCell ref="A1:P1"/>
    <mergeCell ref="A2:P2"/>
    <mergeCell ref="E4:G4"/>
    <mergeCell ref="H4:J4"/>
    <mergeCell ref="K4:M4"/>
    <mergeCell ref="N4:N5"/>
    <mergeCell ref="O4:O5"/>
    <mergeCell ref="P4:P5"/>
    <mergeCell ref="A27:B27"/>
    <mergeCell ref="A4:A5"/>
    <mergeCell ref="B4:B5"/>
    <mergeCell ref="C4:C5"/>
    <mergeCell ref="D4:D5"/>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Roman,常规"3-9-4
&amp;"宋体,常规"共&amp;"Times New Roman,常规"&amp;N&amp;"宋体,常规"页第&amp;"Times New Roman,常规"&amp;P&amp;"宋体,常规"页</oddHeader>
  </headerFooter>
</worksheet>
</file>

<file path=xl/worksheets/sheet27.xml><?xml version="1.0" encoding="utf-8"?>
<worksheet xmlns="http://schemas.openxmlformats.org/spreadsheetml/2006/main" xmlns:r="http://schemas.openxmlformats.org/officeDocument/2006/relationships">
  <sheetPr codeName="Sheet29">
    <tabColor rgb="FF00B050"/>
    <pageSetUpPr fitToPage="1"/>
  </sheetPr>
  <dimension ref="A1:T93"/>
  <sheetViews>
    <sheetView workbookViewId="0">
      <pane xSplit="7" ySplit="5" topLeftCell="H79" activePane="bottomRight" state="frozen"/>
      <selection activeCell="G11" sqref="G11"/>
      <selection pane="topRight" activeCell="G11" sqref="G11"/>
      <selection pane="bottomLeft" activeCell="G11" sqref="G11"/>
      <selection pane="bottomRight" activeCell="G11" sqref="G11"/>
    </sheetView>
  </sheetViews>
  <sheetFormatPr defaultColWidth="9" defaultRowHeight="15.75" customHeight="1"/>
  <cols>
    <col min="1" max="1" width="4.5" style="28" customWidth="1"/>
    <col min="2" max="2" width="17.5" style="285" customWidth="1"/>
    <col min="3" max="3" width="8" style="13" customWidth="1"/>
    <col min="4" max="4" width="4.09765625" style="13" customWidth="1"/>
    <col min="5" max="5" width="8.3984375" style="13" customWidth="1"/>
    <col min="6" max="6" width="7.59765625" style="13" hidden="1" customWidth="1"/>
    <col min="7" max="7" width="9.5" style="13" customWidth="1"/>
    <col min="8" max="8" width="11" style="177" customWidth="1"/>
    <col min="9" max="9" width="8.19921875" style="177" customWidth="1"/>
    <col min="10" max="10" width="8.19921875" style="177" hidden="1" customWidth="1"/>
    <col min="11" max="11" width="10" style="177" customWidth="1"/>
    <col min="12" max="12" width="12.19921875" style="177" customWidth="1"/>
    <col min="13" max="13" width="7.8984375" style="13" customWidth="1"/>
    <col min="14" max="14" width="7.69921875" style="13" customWidth="1"/>
    <col min="15" max="15" width="8.59765625" style="13" customWidth="1"/>
    <col min="16" max="16" width="6.69921875" style="13" customWidth="1"/>
    <col min="17" max="17" width="11.69921875" style="13" customWidth="1"/>
    <col min="18" max="18" width="11.19921875" style="13" customWidth="1"/>
    <col min="19" max="19" width="7.19921875" style="292" customWidth="1"/>
    <col min="20" max="20" width="6.59765625" style="13" customWidth="1"/>
    <col min="21" max="16384" width="9" style="13"/>
  </cols>
  <sheetData>
    <row r="1" spans="1:20" s="11" customFormat="1" ht="45" customHeight="1">
      <c r="A1" s="400" t="s">
        <v>344</v>
      </c>
      <c r="B1" s="403"/>
      <c r="C1" s="403"/>
      <c r="D1" s="403"/>
      <c r="E1" s="403"/>
      <c r="F1" s="403"/>
      <c r="G1" s="403"/>
      <c r="H1" s="403"/>
      <c r="I1" s="403"/>
      <c r="J1" s="403"/>
      <c r="K1" s="403"/>
      <c r="L1" s="403"/>
      <c r="M1" s="403"/>
      <c r="N1" s="403"/>
      <c r="O1" s="403"/>
      <c r="P1" s="403"/>
      <c r="Q1" s="403"/>
      <c r="R1" s="403"/>
      <c r="S1" s="403"/>
      <c r="T1" s="403"/>
    </row>
    <row r="2" spans="1:20" ht="20.100000000000001" customHeight="1">
      <c r="A2" s="387" t="str">
        <f>'3-9-4委托加工物资'!A2:P2</f>
        <v>评估基准日：2024年12月5日</v>
      </c>
      <c r="B2" s="387"/>
      <c r="C2" s="387"/>
      <c r="D2" s="387"/>
      <c r="E2" s="387"/>
      <c r="F2" s="387"/>
      <c r="G2" s="387"/>
      <c r="H2" s="401"/>
      <c r="I2" s="401"/>
      <c r="J2" s="401"/>
      <c r="K2" s="401"/>
      <c r="L2" s="401"/>
      <c r="M2" s="401"/>
      <c r="N2" s="401"/>
      <c r="O2" s="401"/>
      <c r="P2" s="401"/>
      <c r="Q2" s="401"/>
      <c r="R2" s="401"/>
      <c r="S2" s="401"/>
      <c r="T2" s="401"/>
    </row>
    <row r="3" spans="1:20" ht="20.100000000000001" customHeight="1">
      <c r="A3" s="289" t="str">
        <f>'表3-1货币汇总表'!A3</f>
        <v>被评估单位（或产权持有人）：攀枝花市尚亿科技有限责任公司</v>
      </c>
      <c r="T3" s="17" t="s">
        <v>151</v>
      </c>
    </row>
    <row r="4" spans="1:20" s="12" customFormat="1" ht="20.100000000000001" customHeight="1">
      <c r="A4" s="422" t="s">
        <v>152</v>
      </c>
      <c r="B4" s="415" t="s">
        <v>345</v>
      </c>
      <c r="C4" s="407" t="s">
        <v>346</v>
      </c>
      <c r="D4" s="415" t="s">
        <v>332</v>
      </c>
      <c r="E4" s="407" t="str">
        <f>'3-9-4委托加工物资'!E4</f>
        <v>账面价值</v>
      </c>
      <c r="F4" s="407"/>
      <c r="G4" s="407"/>
      <c r="H4" s="407"/>
      <c r="I4" s="407" t="str">
        <f>'3-9-4委托加工物资'!H4</f>
        <v>申报价值</v>
      </c>
      <c r="J4" s="407"/>
      <c r="K4" s="407"/>
      <c r="L4" s="407"/>
      <c r="M4" s="407" t="s">
        <v>118</v>
      </c>
      <c r="N4" s="407"/>
      <c r="O4" s="407"/>
      <c r="P4" s="407"/>
      <c r="Q4" s="407"/>
      <c r="R4" s="407" t="s">
        <v>119</v>
      </c>
      <c r="S4" s="426" t="s">
        <v>154</v>
      </c>
      <c r="T4" s="407" t="s">
        <v>212</v>
      </c>
    </row>
    <row r="5" spans="1:20" s="12" customFormat="1" ht="20.100000000000001" customHeight="1">
      <c r="A5" s="423"/>
      <c r="B5" s="416"/>
      <c r="C5" s="407"/>
      <c r="D5" s="416"/>
      <c r="E5" s="297" t="s">
        <v>333</v>
      </c>
      <c r="F5" s="297" t="s">
        <v>347</v>
      </c>
      <c r="G5" s="297" t="s">
        <v>348</v>
      </c>
      <c r="H5" s="297" t="s">
        <v>335</v>
      </c>
      <c r="I5" s="297" t="s">
        <v>333</v>
      </c>
      <c r="J5" s="297" t="s">
        <v>347</v>
      </c>
      <c r="K5" s="297" t="s">
        <v>348</v>
      </c>
      <c r="L5" s="297" t="s">
        <v>335</v>
      </c>
      <c r="M5" s="178" t="s">
        <v>336</v>
      </c>
      <c r="N5" s="297" t="s">
        <v>347</v>
      </c>
      <c r="O5" s="297" t="s">
        <v>348</v>
      </c>
      <c r="P5" s="297" t="s">
        <v>349</v>
      </c>
      <c r="Q5" s="297" t="s">
        <v>335</v>
      </c>
      <c r="R5" s="407"/>
      <c r="S5" s="427"/>
      <c r="T5" s="408"/>
    </row>
    <row r="6" spans="1:20" s="176" customFormat="1" ht="24.9" customHeight="1">
      <c r="A6" s="298">
        <v>1</v>
      </c>
      <c r="B6" s="424" t="s">
        <v>903</v>
      </c>
      <c r="C6" s="140" t="s">
        <v>839</v>
      </c>
      <c r="D6" s="110" t="s">
        <v>811</v>
      </c>
      <c r="E6" s="174"/>
      <c r="F6" s="174"/>
      <c r="G6" s="174"/>
      <c r="H6" s="174"/>
      <c r="I6" s="174"/>
      <c r="J6" s="174"/>
      <c r="K6" s="174"/>
      <c r="L6" s="174"/>
      <c r="M6" s="174"/>
      <c r="N6" s="174"/>
      <c r="O6" s="32"/>
      <c r="P6" s="32"/>
      <c r="Q6" s="32"/>
      <c r="R6" s="32"/>
      <c r="S6" s="293"/>
      <c r="T6" s="26"/>
    </row>
    <row r="7" spans="1:20" ht="24.9" customHeight="1">
      <c r="A7" s="298">
        <v>2</v>
      </c>
      <c r="B7" s="424"/>
      <c r="C7" s="22" t="s">
        <v>840</v>
      </c>
      <c r="D7" s="110" t="s">
        <v>811</v>
      </c>
      <c r="E7" s="174"/>
      <c r="F7" s="174"/>
      <c r="G7" s="174"/>
      <c r="H7" s="174"/>
      <c r="I7" s="174"/>
      <c r="J7" s="174"/>
      <c r="K7" s="174"/>
      <c r="L7" s="174"/>
      <c r="M7" s="174"/>
      <c r="N7" s="174"/>
      <c r="O7" s="32"/>
      <c r="P7" s="32"/>
      <c r="Q7" s="32"/>
      <c r="R7" s="32"/>
      <c r="S7" s="293"/>
      <c r="T7" s="26"/>
    </row>
    <row r="8" spans="1:20" ht="24.9" customHeight="1">
      <c r="A8" s="298">
        <v>3</v>
      </c>
      <c r="B8" s="424"/>
      <c r="C8" s="22" t="s">
        <v>841</v>
      </c>
      <c r="D8" s="110" t="s">
        <v>811</v>
      </c>
      <c r="E8" s="174"/>
      <c r="F8" s="174"/>
      <c r="G8" s="174"/>
      <c r="H8" s="174"/>
      <c r="I8" s="174"/>
      <c r="J8" s="174"/>
      <c r="K8" s="174"/>
      <c r="L8" s="174"/>
      <c r="M8" s="174"/>
      <c r="N8" s="174"/>
      <c r="O8" s="32"/>
      <c r="P8" s="32"/>
      <c r="Q8" s="32"/>
      <c r="R8" s="32"/>
      <c r="S8" s="293"/>
      <c r="T8" s="26"/>
    </row>
    <row r="9" spans="1:20" ht="24.9" customHeight="1">
      <c r="A9" s="298">
        <v>4</v>
      </c>
      <c r="B9" s="424"/>
      <c r="C9" s="22" t="s">
        <v>842</v>
      </c>
      <c r="D9" s="110" t="s">
        <v>811</v>
      </c>
      <c r="E9" s="174"/>
      <c r="F9" s="174"/>
      <c r="G9" s="174"/>
      <c r="H9" s="174"/>
      <c r="I9" s="174"/>
      <c r="J9" s="174"/>
      <c r="K9" s="174"/>
      <c r="L9" s="174"/>
      <c r="M9" s="174"/>
      <c r="N9" s="174"/>
      <c r="O9" s="32"/>
      <c r="P9" s="32"/>
      <c r="Q9" s="32"/>
      <c r="R9" s="32"/>
      <c r="S9" s="293"/>
      <c r="T9" s="26"/>
    </row>
    <row r="10" spans="1:20" ht="24.9" customHeight="1">
      <c r="A10" s="298">
        <v>5</v>
      </c>
      <c r="B10" s="424"/>
      <c r="C10" s="22" t="s">
        <v>843</v>
      </c>
      <c r="D10" s="110" t="s">
        <v>811</v>
      </c>
      <c r="E10" s="174"/>
      <c r="F10" s="174"/>
      <c r="G10" s="174"/>
      <c r="H10" s="174"/>
      <c r="I10" s="174"/>
      <c r="J10" s="174"/>
      <c r="K10" s="174"/>
      <c r="L10" s="174"/>
      <c r="M10" s="174"/>
      <c r="N10" s="174"/>
      <c r="O10" s="32"/>
      <c r="P10" s="32"/>
      <c r="Q10" s="32"/>
      <c r="R10" s="32"/>
      <c r="S10" s="293"/>
      <c r="T10" s="26"/>
    </row>
    <row r="11" spans="1:20" ht="24.9" customHeight="1">
      <c r="A11" s="298">
        <v>6</v>
      </c>
      <c r="B11" s="424"/>
      <c r="C11" s="22" t="s">
        <v>844</v>
      </c>
      <c r="D11" s="110" t="s">
        <v>811</v>
      </c>
      <c r="E11" s="174"/>
      <c r="F11" s="174"/>
      <c r="G11" s="174"/>
      <c r="H11" s="174"/>
      <c r="I11" s="174"/>
      <c r="J11" s="174"/>
      <c r="K11" s="174"/>
      <c r="L11" s="174"/>
      <c r="M11" s="174"/>
      <c r="N11" s="174"/>
      <c r="O11" s="32"/>
      <c r="P11" s="32"/>
      <c r="Q11" s="32"/>
      <c r="R11" s="32"/>
      <c r="S11" s="293"/>
      <c r="T11" s="26"/>
    </row>
    <row r="12" spans="1:20" ht="24.9" customHeight="1">
      <c r="A12" s="298">
        <v>7</v>
      </c>
      <c r="B12" s="424"/>
      <c r="C12" s="22" t="s">
        <v>845</v>
      </c>
      <c r="D12" s="110" t="s">
        <v>811</v>
      </c>
      <c r="E12" s="174"/>
      <c r="F12" s="174"/>
      <c r="G12" s="174"/>
      <c r="H12" s="174"/>
      <c r="I12" s="174"/>
      <c r="J12" s="174"/>
      <c r="K12" s="174"/>
      <c r="L12" s="174"/>
      <c r="M12" s="174"/>
      <c r="N12" s="174"/>
      <c r="O12" s="32"/>
      <c r="P12" s="32"/>
      <c r="Q12" s="32"/>
      <c r="R12" s="32"/>
      <c r="S12" s="293"/>
      <c r="T12" s="26"/>
    </row>
    <row r="13" spans="1:20" ht="24.9" customHeight="1">
      <c r="A13" s="298">
        <v>8</v>
      </c>
      <c r="B13" s="424"/>
      <c r="C13" s="22" t="s">
        <v>846</v>
      </c>
      <c r="D13" s="110" t="s">
        <v>811</v>
      </c>
      <c r="E13" s="174"/>
      <c r="F13" s="174"/>
      <c r="G13" s="174"/>
      <c r="H13" s="174"/>
      <c r="I13" s="174"/>
      <c r="J13" s="174"/>
      <c r="K13" s="174"/>
      <c r="L13" s="174"/>
      <c r="M13" s="174"/>
      <c r="N13" s="174"/>
      <c r="O13" s="32"/>
      <c r="P13" s="32"/>
      <c r="Q13" s="32"/>
      <c r="R13" s="32"/>
      <c r="S13" s="293"/>
      <c r="T13" s="26"/>
    </row>
    <row r="14" spans="1:20" ht="24.9" customHeight="1">
      <c r="A14" s="298">
        <v>9</v>
      </c>
      <c r="B14" s="424"/>
      <c r="C14" s="22" t="s">
        <v>847</v>
      </c>
      <c r="D14" s="110" t="s">
        <v>811</v>
      </c>
      <c r="E14" s="174"/>
      <c r="F14" s="174"/>
      <c r="G14" s="174"/>
      <c r="H14" s="174"/>
      <c r="I14" s="174"/>
      <c r="J14" s="174"/>
      <c r="K14" s="174"/>
      <c r="L14" s="174"/>
      <c r="M14" s="174"/>
      <c r="N14" s="174"/>
      <c r="O14" s="32"/>
      <c r="P14" s="32"/>
      <c r="Q14" s="32"/>
      <c r="R14" s="32"/>
      <c r="S14" s="293"/>
      <c r="T14" s="26"/>
    </row>
    <row r="15" spans="1:20" ht="24.9" customHeight="1">
      <c r="A15" s="298">
        <v>10</v>
      </c>
      <c r="B15" s="424"/>
      <c r="C15" s="22" t="s">
        <v>848</v>
      </c>
      <c r="D15" s="110" t="s">
        <v>811</v>
      </c>
      <c r="E15" s="174"/>
      <c r="F15" s="174"/>
      <c r="G15" s="174"/>
      <c r="H15" s="174"/>
      <c r="I15" s="174"/>
      <c r="J15" s="174"/>
      <c r="K15" s="174"/>
      <c r="L15" s="174"/>
      <c r="M15" s="174"/>
      <c r="N15" s="174"/>
      <c r="O15" s="32"/>
      <c r="P15" s="32"/>
      <c r="Q15" s="32"/>
      <c r="R15" s="32"/>
      <c r="S15" s="293"/>
      <c r="T15" s="26"/>
    </row>
    <row r="16" spans="1:20" ht="24.9" customHeight="1">
      <c r="A16" s="298">
        <v>11</v>
      </c>
      <c r="B16" s="424"/>
      <c r="C16" s="22" t="s">
        <v>849</v>
      </c>
      <c r="D16" s="110" t="s">
        <v>811</v>
      </c>
      <c r="E16" s="174"/>
      <c r="F16" s="174"/>
      <c r="G16" s="174"/>
      <c r="H16" s="174"/>
      <c r="I16" s="174"/>
      <c r="J16" s="174"/>
      <c r="K16" s="174"/>
      <c r="L16" s="174"/>
      <c r="M16" s="174"/>
      <c r="N16" s="174"/>
      <c r="O16" s="32"/>
      <c r="P16" s="32"/>
      <c r="Q16" s="32"/>
      <c r="R16" s="32"/>
      <c r="S16" s="293"/>
      <c r="T16" s="26"/>
    </row>
    <row r="17" spans="1:20" ht="24.9" customHeight="1">
      <c r="A17" s="298">
        <v>12</v>
      </c>
      <c r="B17" s="424"/>
      <c r="C17" s="22" t="s">
        <v>850</v>
      </c>
      <c r="D17" s="110" t="s">
        <v>811</v>
      </c>
      <c r="E17" s="174"/>
      <c r="F17" s="174"/>
      <c r="G17" s="174"/>
      <c r="H17" s="174"/>
      <c r="I17" s="174"/>
      <c r="J17" s="174"/>
      <c r="K17" s="174"/>
      <c r="L17" s="174"/>
      <c r="M17" s="174"/>
      <c r="N17" s="174"/>
      <c r="O17" s="32"/>
      <c r="P17" s="32"/>
      <c r="Q17" s="32"/>
      <c r="R17" s="32"/>
      <c r="S17" s="293"/>
      <c r="T17" s="26"/>
    </row>
    <row r="18" spans="1:20" ht="24.9" customHeight="1">
      <c r="A18" s="298">
        <v>13</v>
      </c>
      <c r="B18" s="424"/>
      <c r="C18" s="22" t="s">
        <v>851</v>
      </c>
      <c r="D18" s="110" t="s">
        <v>811</v>
      </c>
      <c r="E18" s="174"/>
      <c r="F18" s="174"/>
      <c r="G18" s="174"/>
      <c r="H18" s="174"/>
      <c r="I18" s="174"/>
      <c r="J18" s="174"/>
      <c r="K18" s="174"/>
      <c r="L18" s="174"/>
      <c r="M18" s="174"/>
      <c r="N18" s="174"/>
      <c r="O18" s="32"/>
      <c r="P18" s="32"/>
      <c r="Q18" s="32"/>
      <c r="R18" s="32"/>
      <c r="S18" s="293"/>
      <c r="T18" s="26"/>
    </row>
    <row r="19" spans="1:20" ht="24.9" customHeight="1">
      <c r="A19" s="298">
        <v>14</v>
      </c>
      <c r="B19" s="424"/>
      <c r="C19" s="22" t="s">
        <v>852</v>
      </c>
      <c r="D19" s="110" t="s">
        <v>811</v>
      </c>
      <c r="E19" s="174"/>
      <c r="F19" s="174"/>
      <c r="G19" s="174"/>
      <c r="H19" s="174"/>
      <c r="I19" s="174"/>
      <c r="J19" s="174"/>
      <c r="K19" s="174"/>
      <c r="L19" s="174"/>
      <c r="M19" s="174"/>
      <c r="N19" s="174"/>
      <c r="O19" s="32"/>
      <c r="P19" s="32"/>
      <c r="Q19" s="32"/>
      <c r="R19" s="32"/>
      <c r="S19" s="293"/>
      <c r="T19" s="26"/>
    </row>
    <row r="20" spans="1:20" ht="24.9" customHeight="1">
      <c r="A20" s="298">
        <v>15</v>
      </c>
      <c r="B20" s="424"/>
      <c r="C20" s="22" t="s">
        <v>828</v>
      </c>
      <c r="D20" s="110" t="s">
        <v>811</v>
      </c>
      <c r="E20" s="174"/>
      <c r="F20" s="174"/>
      <c r="G20" s="174"/>
      <c r="H20" s="174"/>
      <c r="I20" s="174"/>
      <c r="J20" s="174"/>
      <c r="K20" s="174"/>
      <c r="L20" s="174"/>
      <c r="M20" s="174"/>
      <c r="N20" s="174"/>
      <c r="O20" s="32"/>
      <c r="P20" s="32"/>
      <c r="Q20" s="32"/>
      <c r="R20" s="32"/>
      <c r="S20" s="293"/>
      <c r="T20" s="26"/>
    </row>
    <row r="21" spans="1:20" ht="24.9" customHeight="1">
      <c r="A21" s="298">
        <v>16</v>
      </c>
      <c r="B21" s="424"/>
      <c r="C21" s="22" t="s">
        <v>853</v>
      </c>
      <c r="D21" s="110" t="s">
        <v>811</v>
      </c>
      <c r="E21" s="174"/>
      <c r="F21" s="174"/>
      <c r="G21" s="174"/>
      <c r="H21" s="174"/>
      <c r="I21" s="174"/>
      <c r="J21" s="174"/>
      <c r="K21" s="174"/>
      <c r="L21" s="174"/>
      <c r="M21" s="174"/>
      <c r="N21" s="174"/>
      <c r="O21" s="32"/>
      <c r="P21" s="32"/>
      <c r="Q21" s="32"/>
      <c r="R21" s="32"/>
      <c r="S21" s="293"/>
      <c r="T21" s="26"/>
    </row>
    <row r="22" spans="1:20" ht="24.9" customHeight="1">
      <c r="A22" s="298">
        <v>17</v>
      </c>
      <c r="B22" s="424"/>
      <c r="C22" s="22" t="s">
        <v>854</v>
      </c>
      <c r="D22" s="110" t="s">
        <v>811</v>
      </c>
      <c r="E22" s="174"/>
      <c r="F22" s="174"/>
      <c r="G22" s="174"/>
      <c r="H22" s="174"/>
      <c r="I22" s="174"/>
      <c r="J22" s="174"/>
      <c r="K22" s="174"/>
      <c r="L22" s="174"/>
      <c r="M22" s="174"/>
      <c r="N22" s="174"/>
      <c r="O22" s="32"/>
      <c r="P22" s="32"/>
      <c r="Q22" s="32"/>
      <c r="R22" s="32"/>
      <c r="S22" s="293"/>
      <c r="T22" s="26"/>
    </row>
    <row r="23" spans="1:20" ht="24.9" customHeight="1">
      <c r="A23" s="298">
        <v>18</v>
      </c>
      <c r="B23" s="424"/>
      <c r="C23" s="22" t="s">
        <v>855</v>
      </c>
      <c r="D23" s="110" t="s">
        <v>811</v>
      </c>
      <c r="E23" s="174"/>
      <c r="F23" s="174"/>
      <c r="G23" s="174"/>
      <c r="H23" s="174"/>
      <c r="I23" s="174"/>
      <c r="J23" s="174"/>
      <c r="K23" s="174"/>
      <c r="L23" s="174"/>
      <c r="M23" s="174"/>
      <c r="N23" s="174"/>
      <c r="O23" s="32"/>
      <c r="P23" s="32"/>
      <c r="Q23" s="32"/>
      <c r="R23" s="32"/>
      <c r="S23" s="293"/>
      <c r="T23" s="26"/>
    </row>
    <row r="24" spans="1:20" ht="24.9" customHeight="1">
      <c r="A24" s="298">
        <v>19</v>
      </c>
      <c r="B24" s="424"/>
      <c r="C24" s="22" t="s">
        <v>856</v>
      </c>
      <c r="D24" s="110" t="s">
        <v>811</v>
      </c>
      <c r="E24" s="174"/>
      <c r="F24" s="174"/>
      <c r="G24" s="174"/>
      <c r="H24" s="174"/>
      <c r="I24" s="174"/>
      <c r="J24" s="174"/>
      <c r="K24" s="174"/>
      <c r="L24" s="174"/>
      <c r="M24" s="174"/>
      <c r="N24" s="174"/>
      <c r="O24" s="32"/>
      <c r="P24" s="32"/>
      <c r="Q24" s="32"/>
      <c r="R24" s="32"/>
      <c r="S24" s="293"/>
      <c r="T24" s="26"/>
    </row>
    <row r="25" spans="1:20" ht="24.9" customHeight="1">
      <c r="A25" s="298">
        <v>20</v>
      </c>
      <c r="B25" s="424" t="s">
        <v>904</v>
      </c>
      <c r="C25" s="22" t="s">
        <v>857</v>
      </c>
      <c r="D25" s="110" t="s">
        <v>811</v>
      </c>
      <c r="E25" s="174"/>
      <c r="F25" s="174"/>
      <c r="G25" s="174"/>
      <c r="H25" s="174"/>
      <c r="I25" s="174"/>
      <c r="J25" s="174"/>
      <c r="K25" s="174"/>
      <c r="L25" s="174"/>
      <c r="M25" s="174"/>
      <c r="N25" s="174"/>
      <c r="O25" s="32"/>
      <c r="P25" s="32"/>
      <c r="Q25" s="32"/>
      <c r="R25" s="32"/>
      <c r="S25" s="293"/>
      <c r="T25" s="26"/>
    </row>
    <row r="26" spans="1:20" ht="24.9" customHeight="1">
      <c r="A26" s="298">
        <v>21</v>
      </c>
      <c r="B26" s="424"/>
      <c r="C26" s="22" t="s">
        <v>858</v>
      </c>
      <c r="D26" s="110" t="s">
        <v>811</v>
      </c>
      <c r="E26" s="174"/>
      <c r="F26" s="174"/>
      <c r="G26" s="174"/>
      <c r="H26" s="174"/>
      <c r="I26" s="174"/>
      <c r="J26" s="174"/>
      <c r="K26" s="174"/>
      <c r="L26" s="174"/>
      <c r="M26" s="174"/>
      <c r="N26" s="174"/>
      <c r="O26" s="32"/>
      <c r="P26" s="32"/>
      <c r="Q26" s="32"/>
      <c r="R26" s="32"/>
      <c r="S26" s="293"/>
      <c r="T26" s="26"/>
    </row>
    <row r="27" spans="1:20" ht="24.9" customHeight="1">
      <c r="A27" s="298">
        <v>22</v>
      </c>
      <c r="B27" s="424"/>
      <c r="C27" s="22" t="s">
        <v>859</v>
      </c>
      <c r="D27" s="110" t="s">
        <v>811</v>
      </c>
      <c r="E27" s="174"/>
      <c r="F27" s="174"/>
      <c r="G27" s="174"/>
      <c r="H27" s="174"/>
      <c r="I27" s="174"/>
      <c r="J27" s="174"/>
      <c r="K27" s="174"/>
      <c r="L27" s="174"/>
      <c r="M27" s="174"/>
      <c r="N27" s="174"/>
      <c r="O27" s="32"/>
      <c r="P27" s="32"/>
      <c r="Q27" s="32"/>
      <c r="R27" s="32"/>
      <c r="S27" s="293"/>
      <c r="T27" s="26"/>
    </row>
    <row r="28" spans="1:20" ht="24.9" customHeight="1">
      <c r="A28" s="298">
        <v>23</v>
      </c>
      <c r="B28" s="424"/>
      <c r="C28" s="22" t="s">
        <v>833</v>
      </c>
      <c r="D28" s="110" t="s">
        <v>811</v>
      </c>
      <c r="E28" s="174"/>
      <c r="F28" s="174"/>
      <c r="G28" s="174"/>
      <c r="H28" s="174"/>
      <c r="I28" s="174"/>
      <c r="J28" s="174"/>
      <c r="K28" s="174"/>
      <c r="L28" s="174"/>
      <c r="M28" s="174"/>
      <c r="N28" s="174"/>
      <c r="O28" s="32"/>
      <c r="P28" s="32"/>
      <c r="Q28" s="32"/>
      <c r="R28" s="32"/>
      <c r="S28" s="293"/>
      <c r="T28" s="26"/>
    </row>
    <row r="29" spans="1:20" ht="24.9" customHeight="1">
      <c r="A29" s="298">
        <v>24</v>
      </c>
      <c r="B29" s="424"/>
      <c r="C29" s="22" t="s">
        <v>834</v>
      </c>
      <c r="D29" s="110" t="s">
        <v>811</v>
      </c>
      <c r="E29" s="174"/>
      <c r="F29" s="174"/>
      <c r="G29" s="174"/>
      <c r="H29" s="174"/>
      <c r="I29" s="174"/>
      <c r="J29" s="174"/>
      <c r="K29" s="174"/>
      <c r="L29" s="174"/>
      <c r="M29" s="174"/>
      <c r="N29" s="174"/>
      <c r="O29" s="32"/>
      <c r="P29" s="32"/>
      <c r="Q29" s="32"/>
      <c r="R29" s="32"/>
      <c r="S29" s="293"/>
      <c r="T29" s="26"/>
    </row>
    <row r="30" spans="1:20" ht="24.9" customHeight="1">
      <c r="A30" s="298">
        <v>25</v>
      </c>
      <c r="B30" s="424"/>
      <c r="C30" s="22" t="s">
        <v>860</v>
      </c>
      <c r="D30" s="110" t="s">
        <v>811</v>
      </c>
      <c r="E30" s="174"/>
      <c r="F30" s="174"/>
      <c r="G30" s="174"/>
      <c r="H30" s="174"/>
      <c r="I30" s="174"/>
      <c r="J30" s="174"/>
      <c r="K30" s="174"/>
      <c r="L30" s="174"/>
      <c r="M30" s="174"/>
      <c r="N30" s="174"/>
      <c r="O30" s="32"/>
      <c r="P30" s="32"/>
      <c r="Q30" s="32"/>
      <c r="R30" s="32"/>
      <c r="S30" s="293"/>
      <c r="T30" s="26"/>
    </row>
    <row r="31" spans="1:20" ht="24.9" customHeight="1">
      <c r="A31" s="298">
        <v>26</v>
      </c>
      <c r="B31" s="424"/>
      <c r="C31" s="22" t="s">
        <v>835</v>
      </c>
      <c r="D31" s="110" t="s">
        <v>811</v>
      </c>
      <c r="E31" s="174"/>
      <c r="F31" s="174"/>
      <c r="G31" s="174"/>
      <c r="H31" s="174"/>
      <c r="I31" s="174"/>
      <c r="J31" s="174"/>
      <c r="K31" s="174"/>
      <c r="L31" s="174"/>
      <c r="M31" s="174"/>
      <c r="N31" s="174"/>
      <c r="O31" s="32"/>
      <c r="P31" s="32"/>
      <c r="Q31" s="32"/>
      <c r="R31" s="32"/>
      <c r="S31" s="293"/>
      <c r="T31" s="26"/>
    </row>
    <row r="32" spans="1:20" ht="24.9" customHeight="1">
      <c r="A32" s="298">
        <v>27</v>
      </c>
      <c r="B32" s="424"/>
      <c r="C32" s="22" t="s">
        <v>861</v>
      </c>
      <c r="D32" s="110" t="s">
        <v>811</v>
      </c>
      <c r="E32" s="174"/>
      <c r="F32" s="174"/>
      <c r="G32" s="174"/>
      <c r="H32" s="174"/>
      <c r="I32" s="174"/>
      <c r="J32" s="174"/>
      <c r="K32" s="174"/>
      <c r="L32" s="174"/>
      <c r="M32" s="174"/>
      <c r="N32" s="174"/>
      <c r="O32" s="32"/>
      <c r="P32" s="32"/>
      <c r="Q32" s="32"/>
      <c r="R32" s="32"/>
      <c r="S32" s="293"/>
      <c r="T32" s="26"/>
    </row>
    <row r="33" spans="1:20" ht="24.9" customHeight="1">
      <c r="A33" s="298">
        <v>28</v>
      </c>
      <c r="B33" s="424"/>
      <c r="C33" s="22" t="s">
        <v>862</v>
      </c>
      <c r="D33" s="110" t="s">
        <v>811</v>
      </c>
      <c r="E33" s="174"/>
      <c r="F33" s="174"/>
      <c r="G33" s="174"/>
      <c r="H33" s="174"/>
      <c r="I33" s="174"/>
      <c r="J33" s="174"/>
      <c r="K33" s="174"/>
      <c r="L33" s="174"/>
      <c r="M33" s="174"/>
      <c r="N33" s="174"/>
      <c r="O33" s="32"/>
      <c r="P33" s="32"/>
      <c r="Q33" s="32"/>
      <c r="R33" s="32"/>
      <c r="S33" s="293"/>
      <c r="T33" s="26"/>
    </row>
    <row r="34" spans="1:20" ht="24.9" customHeight="1">
      <c r="A34" s="298">
        <v>29</v>
      </c>
      <c r="B34" s="424"/>
      <c r="C34" s="22" t="s">
        <v>863</v>
      </c>
      <c r="D34" s="110" t="s">
        <v>811</v>
      </c>
      <c r="E34" s="174"/>
      <c r="F34" s="174"/>
      <c r="G34" s="174"/>
      <c r="H34" s="174"/>
      <c r="I34" s="174"/>
      <c r="J34" s="174"/>
      <c r="K34" s="174"/>
      <c r="L34" s="174"/>
      <c r="M34" s="174"/>
      <c r="N34" s="174"/>
      <c r="O34" s="32"/>
      <c r="P34" s="32"/>
      <c r="Q34" s="32"/>
      <c r="R34" s="32"/>
      <c r="S34" s="293"/>
      <c r="T34" s="26"/>
    </row>
    <row r="35" spans="1:20" ht="24.9" customHeight="1">
      <c r="A35" s="298">
        <v>30</v>
      </c>
      <c r="B35" s="424"/>
      <c r="C35" s="22" t="s">
        <v>864</v>
      </c>
      <c r="D35" s="110" t="s">
        <v>811</v>
      </c>
      <c r="E35" s="174"/>
      <c r="F35" s="174"/>
      <c r="G35" s="174"/>
      <c r="H35" s="174"/>
      <c r="I35" s="174"/>
      <c r="J35" s="174"/>
      <c r="K35" s="174"/>
      <c r="L35" s="174"/>
      <c r="M35" s="174"/>
      <c r="N35" s="174"/>
      <c r="O35" s="32"/>
      <c r="P35" s="32"/>
      <c r="Q35" s="32"/>
      <c r="R35" s="32"/>
      <c r="S35" s="293"/>
      <c r="T35" s="26"/>
    </row>
    <row r="36" spans="1:20" ht="24.9" customHeight="1">
      <c r="A36" s="298">
        <v>31</v>
      </c>
      <c r="B36" s="424"/>
      <c r="C36" s="22" t="s">
        <v>865</v>
      </c>
      <c r="D36" s="110" t="s">
        <v>811</v>
      </c>
      <c r="E36" s="174"/>
      <c r="F36" s="174"/>
      <c r="G36" s="174"/>
      <c r="H36" s="174"/>
      <c r="I36" s="174"/>
      <c r="J36" s="174"/>
      <c r="K36" s="174"/>
      <c r="L36" s="174"/>
      <c r="M36" s="174"/>
      <c r="N36" s="174"/>
      <c r="O36" s="32"/>
      <c r="P36" s="32"/>
      <c r="Q36" s="32"/>
      <c r="R36" s="32"/>
      <c r="S36" s="293"/>
      <c r="T36" s="26"/>
    </row>
    <row r="37" spans="1:20" ht="24.9" customHeight="1">
      <c r="A37" s="298">
        <v>32</v>
      </c>
      <c r="B37" s="424"/>
      <c r="C37" s="22" t="s">
        <v>836</v>
      </c>
      <c r="D37" s="110" t="s">
        <v>811</v>
      </c>
      <c r="E37" s="174"/>
      <c r="F37" s="174"/>
      <c r="G37" s="174"/>
      <c r="H37" s="174"/>
      <c r="I37" s="174"/>
      <c r="J37" s="174"/>
      <c r="K37" s="174"/>
      <c r="L37" s="174"/>
      <c r="M37" s="174"/>
      <c r="N37" s="174"/>
      <c r="O37" s="32"/>
      <c r="P37" s="32"/>
      <c r="Q37" s="32"/>
      <c r="R37" s="32"/>
      <c r="S37" s="293"/>
      <c r="T37" s="26"/>
    </row>
    <row r="38" spans="1:20" ht="24.9" customHeight="1">
      <c r="A38" s="298">
        <v>33</v>
      </c>
      <c r="B38" s="424"/>
      <c r="C38" s="22" t="s">
        <v>866</v>
      </c>
      <c r="D38" s="110" t="s">
        <v>811</v>
      </c>
      <c r="E38" s="174"/>
      <c r="F38" s="174"/>
      <c r="G38" s="174"/>
      <c r="H38" s="174"/>
      <c r="I38" s="174"/>
      <c r="J38" s="174"/>
      <c r="K38" s="174"/>
      <c r="L38" s="174"/>
      <c r="M38" s="174"/>
      <c r="N38" s="174"/>
      <c r="O38" s="32"/>
      <c r="P38" s="32"/>
      <c r="Q38" s="32"/>
      <c r="R38" s="32"/>
      <c r="S38" s="293"/>
      <c r="T38" s="26"/>
    </row>
    <row r="39" spans="1:20" ht="24.9" customHeight="1">
      <c r="A39" s="298">
        <v>34</v>
      </c>
      <c r="B39" s="424"/>
      <c r="C39" s="22" t="s">
        <v>867</v>
      </c>
      <c r="D39" s="110" t="s">
        <v>811</v>
      </c>
      <c r="E39" s="174"/>
      <c r="F39" s="174"/>
      <c r="G39" s="174"/>
      <c r="H39" s="174"/>
      <c r="I39" s="174"/>
      <c r="J39" s="174"/>
      <c r="K39" s="174"/>
      <c r="L39" s="174"/>
      <c r="M39" s="174"/>
      <c r="N39" s="174"/>
      <c r="O39" s="32"/>
      <c r="P39" s="32"/>
      <c r="Q39" s="32"/>
      <c r="R39" s="32"/>
      <c r="S39" s="293"/>
      <c r="T39" s="26"/>
    </row>
    <row r="40" spans="1:20" ht="24.9" customHeight="1">
      <c r="A40" s="298">
        <v>35</v>
      </c>
      <c r="B40" s="424"/>
      <c r="C40" s="22" t="s">
        <v>868</v>
      </c>
      <c r="D40" s="110" t="s">
        <v>811</v>
      </c>
      <c r="E40" s="174"/>
      <c r="F40" s="174"/>
      <c r="G40" s="174"/>
      <c r="H40" s="174"/>
      <c r="I40" s="174"/>
      <c r="J40" s="174"/>
      <c r="K40" s="174"/>
      <c r="L40" s="174"/>
      <c r="M40" s="174"/>
      <c r="N40" s="174"/>
      <c r="O40" s="32"/>
      <c r="P40" s="32"/>
      <c r="Q40" s="32"/>
      <c r="R40" s="32"/>
      <c r="S40" s="293"/>
      <c r="T40" s="26"/>
    </row>
    <row r="41" spans="1:20" ht="24.9" customHeight="1">
      <c r="A41" s="298">
        <v>36</v>
      </c>
      <c r="B41" s="424"/>
      <c r="C41" s="22" t="s">
        <v>869</v>
      </c>
      <c r="D41" s="110" t="s">
        <v>811</v>
      </c>
      <c r="E41" s="174"/>
      <c r="F41" s="174"/>
      <c r="G41" s="174"/>
      <c r="H41" s="174"/>
      <c r="I41" s="174"/>
      <c r="J41" s="174"/>
      <c r="K41" s="174"/>
      <c r="L41" s="174"/>
      <c r="M41" s="174"/>
      <c r="N41" s="174"/>
      <c r="O41" s="32"/>
      <c r="P41" s="32"/>
      <c r="Q41" s="32"/>
      <c r="R41" s="32"/>
      <c r="S41" s="293"/>
      <c r="T41" s="26"/>
    </row>
    <row r="42" spans="1:20" ht="24.9" customHeight="1">
      <c r="A42" s="298">
        <v>37</v>
      </c>
      <c r="B42" s="424"/>
      <c r="C42" s="22" t="s">
        <v>870</v>
      </c>
      <c r="D42" s="110" t="s">
        <v>811</v>
      </c>
      <c r="E42" s="174"/>
      <c r="F42" s="174"/>
      <c r="G42" s="174"/>
      <c r="H42" s="174"/>
      <c r="I42" s="174"/>
      <c r="J42" s="174"/>
      <c r="K42" s="174"/>
      <c r="L42" s="174"/>
      <c r="M42" s="174"/>
      <c r="N42" s="174"/>
      <c r="O42" s="32"/>
      <c r="P42" s="32"/>
      <c r="Q42" s="32"/>
      <c r="R42" s="32"/>
      <c r="S42" s="293"/>
      <c r="T42" s="26"/>
    </row>
    <row r="43" spans="1:20" ht="24.9" customHeight="1">
      <c r="A43" s="298">
        <v>38</v>
      </c>
      <c r="B43" s="424"/>
      <c r="C43" s="22" t="s">
        <v>871</v>
      </c>
      <c r="D43" s="110" t="s">
        <v>811</v>
      </c>
      <c r="E43" s="174"/>
      <c r="F43" s="174"/>
      <c r="G43" s="174"/>
      <c r="H43" s="174"/>
      <c r="I43" s="174"/>
      <c r="J43" s="174"/>
      <c r="K43" s="174"/>
      <c r="L43" s="174"/>
      <c r="M43" s="174"/>
      <c r="N43" s="174"/>
      <c r="O43" s="32"/>
      <c r="P43" s="32"/>
      <c r="Q43" s="32"/>
      <c r="R43" s="32"/>
      <c r="S43" s="293"/>
      <c r="T43" s="26"/>
    </row>
    <row r="44" spans="1:20" ht="24.9" customHeight="1">
      <c r="A44" s="298">
        <v>39</v>
      </c>
      <c r="B44" s="424" t="s">
        <v>905</v>
      </c>
      <c r="C44" s="22" t="s">
        <v>872</v>
      </c>
      <c r="D44" s="110" t="s">
        <v>811</v>
      </c>
      <c r="E44" s="174"/>
      <c r="F44" s="174"/>
      <c r="G44" s="174"/>
      <c r="H44" s="174"/>
      <c r="I44" s="174"/>
      <c r="J44" s="174"/>
      <c r="K44" s="174"/>
      <c r="L44" s="174"/>
      <c r="M44" s="174"/>
      <c r="N44" s="174"/>
      <c r="O44" s="32"/>
      <c r="P44" s="32"/>
      <c r="Q44" s="32"/>
      <c r="R44" s="32"/>
      <c r="S44" s="293"/>
      <c r="T44" s="26"/>
    </row>
    <row r="45" spans="1:20" ht="24.9" customHeight="1">
      <c r="A45" s="298">
        <v>40</v>
      </c>
      <c r="B45" s="424"/>
      <c r="C45" s="22" t="s">
        <v>873</v>
      </c>
      <c r="D45" s="110" t="s">
        <v>811</v>
      </c>
      <c r="E45" s="174"/>
      <c r="F45" s="174"/>
      <c r="G45" s="174"/>
      <c r="H45" s="174"/>
      <c r="I45" s="174"/>
      <c r="J45" s="174"/>
      <c r="K45" s="174"/>
      <c r="L45" s="174"/>
      <c r="M45" s="174"/>
      <c r="N45" s="174"/>
      <c r="O45" s="32"/>
      <c r="P45" s="32"/>
      <c r="Q45" s="32"/>
      <c r="R45" s="32"/>
      <c r="S45" s="293"/>
      <c r="T45" s="26"/>
    </row>
    <row r="46" spans="1:20" ht="24.9" customHeight="1">
      <c r="A46" s="298">
        <v>41</v>
      </c>
      <c r="B46" s="424"/>
      <c r="C46" s="22" t="s">
        <v>874</v>
      </c>
      <c r="D46" s="110" t="s">
        <v>811</v>
      </c>
      <c r="E46" s="174"/>
      <c r="F46" s="174"/>
      <c r="G46" s="174"/>
      <c r="H46" s="174"/>
      <c r="I46" s="174"/>
      <c r="J46" s="174"/>
      <c r="K46" s="174"/>
      <c r="L46" s="174"/>
      <c r="M46" s="174"/>
      <c r="N46" s="174"/>
      <c r="O46" s="32"/>
      <c r="P46" s="32"/>
      <c r="Q46" s="32"/>
      <c r="R46" s="32"/>
      <c r="S46" s="293"/>
      <c r="T46" s="26"/>
    </row>
    <row r="47" spans="1:20" ht="24.9" customHeight="1">
      <c r="A47" s="298">
        <v>42</v>
      </c>
      <c r="B47" s="424"/>
      <c r="C47" s="22" t="s">
        <v>875</v>
      </c>
      <c r="D47" s="110" t="s">
        <v>811</v>
      </c>
      <c r="E47" s="174"/>
      <c r="F47" s="174"/>
      <c r="G47" s="174"/>
      <c r="H47" s="174"/>
      <c r="I47" s="174"/>
      <c r="J47" s="174"/>
      <c r="K47" s="174"/>
      <c r="L47" s="174"/>
      <c r="M47" s="174"/>
      <c r="N47" s="174"/>
      <c r="O47" s="32"/>
      <c r="P47" s="32"/>
      <c r="Q47" s="32"/>
      <c r="R47" s="32"/>
      <c r="S47" s="293"/>
      <c r="T47" s="26"/>
    </row>
    <row r="48" spans="1:20" ht="24.9" customHeight="1">
      <c r="A48" s="298">
        <v>43</v>
      </c>
      <c r="B48" s="424"/>
      <c r="C48" s="22" t="s">
        <v>876</v>
      </c>
      <c r="D48" s="110" t="s">
        <v>811</v>
      </c>
      <c r="E48" s="174"/>
      <c r="F48" s="174"/>
      <c r="G48" s="174"/>
      <c r="H48" s="174"/>
      <c r="I48" s="174"/>
      <c r="J48" s="174"/>
      <c r="K48" s="174"/>
      <c r="L48" s="174"/>
      <c r="M48" s="174"/>
      <c r="N48" s="174"/>
      <c r="O48" s="32"/>
      <c r="P48" s="32"/>
      <c r="Q48" s="32"/>
      <c r="R48" s="32"/>
      <c r="S48" s="293"/>
      <c r="T48" s="26"/>
    </row>
    <row r="49" spans="1:20" ht="24.9" customHeight="1">
      <c r="A49" s="298">
        <v>44</v>
      </c>
      <c r="B49" s="424"/>
      <c r="C49" s="22" t="s">
        <v>877</v>
      </c>
      <c r="D49" s="110" t="s">
        <v>811</v>
      </c>
      <c r="E49" s="174"/>
      <c r="F49" s="174"/>
      <c r="G49" s="174"/>
      <c r="H49" s="174"/>
      <c r="I49" s="174"/>
      <c r="J49" s="174"/>
      <c r="K49" s="174"/>
      <c r="L49" s="174"/>
      <c r="M49" s="174"/>
      <c r="N49" s="174"/>
      <c r="O49" s="32"/>
      <c r="P49" s="32"/>
      <c r="Q49" s="32"/>
      <c r="R49" s="32"/>
      <c r="S49" s="293"/>
      <c r="T49" s="26"/>
    </row>
    <row r="50" spans="1:20" ht="24.9" customHeight="1">
      <c r="A50" s="298">
        <v>45</v>
      </c>
      <c r="B50" s="424"/>
      <c r="C50" s="22" t="s">
        <v>878</v>
      </c>
      <c r="D50" s="110" t="s">
        <v>811</v>
      </c>
      <c r="E50" s="174"/>
      <c r="F50" s="174"/>
      <c r="G50" s="174"/>
      <c r="H50" s="174"/>
      <c r="I50" s="174"/>
      <c r="J50" s="174"/>
      <c r="K50" s="174"/>
      <c r="L50" s="174"/>
      <c r="M50" s="174"/>
      <c r="N50" s="174"/>
      <c r="O50" s="32"/>
      <c r="P50" s="32"/>
      <c r="Q50" s="32"/>
      <c r="R50" s="32"/>
      <c r="S50" s="293"/>
      <c r="T50" s="26"/>
    </row>
    <row r="51" spans="1:20" ht="24.9" customHeight="1">
      <c r="A51" s="298">
        <v>46</v>
      </c>
      <c r="B51" s="424"/>
      <c r="C51" s="22" t="s">
        <v>879</v>
      </c>
      <c r="D51" s="110" t="s">
        <v>811</v>
      </c>
      <c r="E51" s="174"/>
      <c r="F51" s="174"/>
      <c r="G51" s="174"/>
      <c r="H51" s="174"/>
      <c r="I51" s="174"/>
      <c r="J51" s="174"/>
      <c r="K51" s="174"/>
      <c r="L51" s="174"/>
      <c r="M51" s="174"/>
      <c r="N51" s="174"/>
      <c r="O51" s="32"/>
      <c r="P51" s="32"/>
      <c r="Q51" s="32"/>
      <c r="R51" s="32"/>
      <c r="S51" s="293"/>
      <c r="T51" s="26"/>
    </row>
    <row r="52" spans="1:20" ht="24.9" customHeight="1">
      <c r="A52" s="298">
        <v>47</v>
      </c>
      <c r="B52" s="424"/>
      <c r="C52" s="22" t="s">
        <v>880</v>
      </c>
      <c r="D52" s="110" t="s">
        <v>811</v>
      </c>
      <c r="E52" s="174"/>
      <c r="F52" s="174"/>
      <c r="G52" s="174"/>
      <c r="H52" s="174"/>
      <c r="I52" s="174"/>
      <c r="J52" s="174"/>
      <c r="K52" s="174"/>
      <c r="L52" s="174"/>
      <c r="M52" s="174"/>
      <c r="N52" s="174"/>
      <c r="O52" s="32"/>
      <c r="P52" s="32"/>
      <c r="Q52" s="32"/>
      <c r="R52" s="32"/>
      <c r="S52" s="293"/>
      <c r="T52" s="26"/>
    </row>
    <row r="53" spans="1:20" ht="24.9" customHeight="1">
      <c r="A53" s="298">
        <v>48</v>
      </c>
      <c r="B53" s="424"/>
      <c r="C53" s="22" t="s">
        <v>881</v>
      </c>
      <c r="D53" s="110" t="s">
        <v>811</v>
      </c>
      <c r="E53" s="174"/>
      <c r="F53" s="174"/>
      <c r="G53" s="174"/>
      <c r="H53" s="174"/>
      <c r="I53" s="174"/>
      <c r="J53" s="174"/>
      <c r="K53" s="174"/>
      <c r="L53" s="174"/>
      <c r="M53" s="174"/>
      <c r="N53" s="174"/>
      <c r="O53" s="32"/>
      <c r="P53" s="32"/>
      <c r="Q53" s="32"/>
      <c r="R53" s="32"/>
      <c r="S53" s="293"/>
      <c r="T53" s="26"/>
    </row>
    <row r="54" spans="1:20" ht="24.9" customHeight="1">
      <c r="A54" s="298">
        <v>49</v>
      </c>
      <c r="B54" s="424"/>
      <c r="C54" s="22" t="s">
        <v>882</v>
      </c>
      <c r="D54" s="110" t="s">
        <v>811</v>
      </c>
      <c r="E54" s="174"/>
      <c r="F54" s="174"/>
      <c r="G54" s="174"/>
      <c r="H54" s="174"/>
      <c r="I54" s="174"/>
      <c r="J54" s="174"/>
      <c r="K54" s="174"/>
      <c r="L54" s="174"/>
      <c r="M54" s="174"/>
      <c r="N54" s="174"/>
      <c r="O54" s="32"/>
      <c r="P54" s="32"/>
      <c r="Q54" s="32"/>
      <c r="R54" s="32"/>
      <c r="S54" s="293"/>
      <c r="T54" s="26"/>
    </row>
    <row r="55" spans="1:20" ht="24.9" customHeight="1">
      <c r="A55" s="298">
        <v>50</v>
      </c>
      <c r="B55" s="424"/>
      <c r="C55" s="22" t="s">
        <v>883</v>
      </c>
      <c r="D55" s="110" t="s">
        <v>811</v>
      </c>
      <c r="E55" s="174"/>
      <c r="F55" s="174"/>
      <c r="G55" s="174"/>
      <c r="H55" s="174"/>
      <c r="I55" s="174"/>
      <c r="J55" s="174"/>
      <c r="K55" s="174"/>
      <c r="L55" s="174"/>
      <c r="M55" s="174"/>
      <c r="N55" s="174"/>
      <c r="O55" s="32"/>
      <c r="P55" s="32"/>
      <c r="Q55" s="32"/>
      <c r="R55" s="32"/>
      <c r="S55" s="293"/>
      <c r="T55" s="26"/>
    </row>
    <row r="56" spans="1:20" ht="24.9" customHeight="1">
      <c r="A56" s="298">
        <v>51</v>
      </c>
      <c r="B56" s="424"/>
      <c r="C56" s="22" t="s">
        <v>884</v>
      </c>
      <c r="D56" s="110" t="s">
        <v>811</v>
      </c>
      <c r="E56" s="174"/>
      <c r="F56" s="174"/>
      <c r="G56" s="174"/>
      <c r="H56" s="174"/>
      <c r="I56" s="174"/>
      <c r="J56" s="174"/>
      <c r="K56" s="174"/>
      <c r="L56" s="174"/>
      <c r="M56" s="174"/>
      <c r="N56" s="174"/>
      <c r="O56" s="32"/>
      <c r="P56" s="32"/>
      <c r="Q56" s="32"/>
      <c r="R56" s="32"/>
      <c r="S56" s="293"/>
      <c r="T56" s="26"/>
    </row>
    <row r="57" spans="1:20" ht="24.9" customHeight="1">
      <c r="A57" s="298">
        <v>52</v>
      </c>
      <c r="B57" s="424"/>
      <c r="C57" s="22" t="s">
        <v>885</v>
      </c>
      <c r="D57" s="110" t="s">
        <v>811</v>
      </c>
      <c r="E57" s="174"/>
      <c r="F57" s="174"/>
      <c r="G57" s="174"/>
      <c r="H57" s="174"/>
      <c r="I57" s="174"/>
      <c r="J57" s="174"/>
      <c r="K57" s="174"/>
      <c r="L57" s="174"/>
      <c r="M57" s="174"/>
      <c r="N57" s="174"/>
      <c r="O57" s="32"/>
      <c r="P57" s="32"/>
      <c r="Q57" s="32"/>
      <c r="R57" s="32"/>
      <c r="S57" s="293"/>
      <c r="T57" s="26"/>
    </row>
    <row r="58" spans="1:20" ht="24.9" customHeight="1">
      <c r="A58" s="298">
        <v>53</v>
      </c>
      <c r="B58" s="424"/>
      <c r="C58" s="22" t="s">
        <v>886</v>
      </c>
      <c r="D58" s="110" t="s">
        <v>811</v>
      </c>
      <c r="E58" s="174"/>
      <c r="F58" s="174"/>
      <c r="G58" s="174"/>
      <c r="H58" s="174"/>
      <c r="I58" s="174"/>
      <c r="J58" s="174"/>
      <c r="K58" s="174"/>
      <c r="L58" s="174"/>
      <c r="M58" s="174"/>
      <c r="N58" s="174"/>
      <c r="O58" s="32"/>
      <c r="P58" s="32"/>
      <c r="Q58" s="32"/>
      <c r="R58" s="32"/>
      <c r="S58" s="293"/>
      <c r="T58" s="26"/>
    </row>
    <row r="59" spans="1:20" ht="24.9" customHeight="1">
      <c r="A59" s="298">
        <v>54</v>
      </c>
      <c r="B59" s="424"/>
      <c r="C59" s="22" t="s">
        <v>887</v>
      </c>
      <c r="D59" s="110" t="s">
        <v>811</v>
      </c>
      <c r="E59" s="174"/>
      <c r="F59" s="174"/>
      <c r="G59" s="174"/>
      <c r="H59" s="174"/>
      <c r="I59" s="174"/>
      <c r="J59" s="174"/>
      <c r="K59" s="174"/>
      <c r="L59" s="174"/>
      <c r="M59" s="174"/>
      <c r="N59" s="174"/>
      <c r="O59" s="32"/>
      <c r="P59" s="32"/>
      <c r="Q59" s="32"/>
      <c r="R59" s="32"/>
      <c r="S59" s="293"/>
      <c r="T59" s="26"/>
    </row>
    <row r="60" spans="1:20" ht="24.9" customHeight="1">
      <c r="A60" s="298">
        <v>55</v>
      </c>
      <c r="B60" s="424"/>
      <c r="C60" s="22" t="s">
        <v>888</v>
      </c>
      <c r="D60" s="110" t="s">
        <v>811</v>
      </c>
      <c r="E60" s="174"/>
      <c r="F60" s="174"/>
      <c r="G60" s="174"/>
      <c r="H60" s="174"/>
      <c r="I60" s="174"/>
      <c r="J60" s="174"/>
      <c r="K60" s="174"/>
      <c r="L60" s="174"/>
      <c r="M60" s="174"/>
      <c r="N60" s="174"/>
      <c r="O60" s="32"/>
      <c r="P60" s="32"/>
      <c r="Q60" s="32"/>
      <c r="R60" s="32"/>
      <c r="S60" s="293"/>
      <c r="T60" s="26"/>
    </row>
    <row r="61" spans="1:20" ht="24.9" customHeight="1">
      <c r="A61" s="298">
        <v>56</v>
      </c>
      <c r="B61" s="424"/>
      <c r="C61" s="22" t="s">
        <v>889</v>
      </c>
      <c r="D61" s="110" t="s">
        <v>811</v>
      </c>
      <c r="E61" s="174"/>
      <c r="F61" s="174"/>
      <c r="G61" s="174"/>
      <c r="H61" s="174"/>
      <c r="I61" s="174"/>
      <c r="J61" s="174"/>
      <c r="K61" s="174"/>
      <c r="L61" s="174"/>
      <c r="M61" s="174"/>
      <c r="N61" s="174"/>
      <c r="O61" s="32"/>
      <c r="P61" s="32"/>
      <c r="Q61" s="32"/>
      <c r="R61" s="32"/>
      <c r="S61" s="293"/>
      <c r="T61" s="26"/>
    </row>
    <row r="62" spans="1:20" ht="24.9" customHeight="1">
      <c r="A62" s="298">
        <v>57</v>
      </c>
      <c r="B62" s="424"/>
      <c r="C62" s="22" t="s">
        <v>890</v>
      </c>
      <c r="D62" s="110" t="s">
        <v>811</v>
      </c>
      <c r="E62" s="174"/>
      <c r="F62" s="174"/>
      <c r="G62" s="174"/>
      <c r="H62" s="174"/>
      <c r="I62" s="174"/>
      <c r="J62" s="174"/>
      <c r="K62" s="174"/>
      <c r="L62" s="174"/>
      <c r="M62" s="174"/>
      <c r="N62" s="174"/>
      <c r="O62" s="32"/>
      <c r="P62" s="32"/>
      <c r="Q62" s="32"/>
      <c r="R62" s="32"/>
      <c r="S62" s="293"/>
      <c r="T62" s="26"/>
    </row>
    <row r="63" spans="1:20" ht="24.9" customHeight="1">
      <c r="A63" s="298">
        <v>58</v>
      </c>
      <c r="B63" s="425" t="s">
        <v>906</v>
      </c>
      <c r="C63" s="22" t="s">
        <v>891</v>
      </c>
      <c r="D63" s="110" t="s">
        <v>811</v>
      </c>
      <c r="E63" s="174"/>
      <c r="F63" s="174"/>
      <c r="G63" s="174"/>
      <c r="H63" s="174"/>
      <c r="I63" s="174"/>
      <c r="J63" s="174"/>
      <c r="K63" s="174"/>
      <c r="L63" s="174"/>
      <c r="M63" s="174"/>
      <c r="N63" s="174"/>
      <c r="O63" s="32"/>
      <c r="P63" s="32"/>
      <c r="Q63" s="32"/>
      <c r="R63" s="32"/>
      <c r="S63" s="293"/>
      <c r="T63" s="26"/>
    </row>
    <row r="64" spans="1:20" ht="24.9" customHeight="1">
      <c r="A64" s="298">
        <v>59</v>
      </c>
      <c r="B64" s="425"/>
      <c r="C64" s="22" t="s">
        <v>892</v>
      </c>
      <c r="D64" s="110" t="s">
        <v>811</v>
      </c>
      <c r="E64" s="174"/>
      <c r="F64" s="174"/>
      <c r="G64" s="174"/>
      <c r="H64" s="174"/>
      <c r="I64" s="174"/>
      <c r="J64" s="174"/>
      <c r="K64" s="174"/>
      <c r="L64" s="174"/>
      <c r="M64" s="174"/>
      <c r="N64" s="174"/>
      <c r="O64" s="32"/>
      <c r="P64" s="32"/>
      <c r="Q64" s="32"/>
      <c r="R64" s="32"/>
      <c r="S64" s="293"/>
      <c r="T64" s="26"/>
    </row>
    <row r="65" spans="1:20" ht="24.9" customHeight="1">
      <c r="A65" s="298">
        <v>60</v>
      </c>
      <c r="B65" s="425"/>
      <c r="C65" s="22" t="s">
        <v>893</v>
      </c>
      <c r="D65" s="110" t="s">
        <v>811</v>
      </c>
      <c r="E65" s="174"/>
      <c r="F65" s="174"/>
      <c r="G65" s="174"/>
      <c r="H65" s="174"/>
      <c r="I65" s="174"/>
      <c r="J65" s="174"/>
      <c r="K65" s="174"/>
      <c r="L65" s="174"/>
      <c r="M65" s="174"/>
      <c r="N65" s="174"/>
      <c r="O65" s="32"/>
      <c r="P65" s="32"/>
      <c r="Q65" s="32"/>
      <c r="R65" s="32"/>
      <c r="S65" s="293"/>
      <c r="T65" s="26"/>
    </row>
    <row r="66" spans="1:20" ht="24.9" customHeight="1">
      <c r="A66" s="298">
        <v>61</v>
      </c>
      <c r="B66" s="425"/>
      <c r="C66" s="22" t="s">
        <v>894</v>
      </c>
      <c r="D66" s="110" t="s">
        <v>811</v>
      </c>
      <c r="E66" s="174"/>
      <c r="F66" s="174"/>
      <c r="G66" s="174"/>
      <c r="H66" s="174"/>
      <c r="I66" s="174"/>
      <c r="J66" s="174"/>
      <c r="K66" s="174"/>
      <c r="L66" s="174"/>
      <c r="M66" s="174"/>
      <c r="N66" s="174"/>
      <c r="O66" s="32"/>
      <c r="P66" s="32"/>
      <c r="Q66" s="32"/>
      <c r="R66" s="32"/>
      <c r="S66" s="293"/>
      <c r="T66" s="26"/>
    </row>
    <row r="67" spans="1:20" ht="24.9" customHeight="1">
      <c r="A67" s="298">
        <v>62</v>
      </c>
      <c r="B67" s="425"/>
      <c r="C67" s="22" t="s">
        <v>895</v>
      </c>
      <c r="D67" s="110" t="s">
        <v>811</v>
      </c>
      <c r="E67" s="174"/>
      <c r="F67" s="174"/>
      <c r="G67" s="174"/>
      <c r="H67" s="174"/>
      <c r="I67" s="174"/>
      <c r="J67" s="174"/>
      <c r="K67" s="174"/>
      <c r="L67" s="174"/>
      <c r="M67" s="174"/>
      <c r="N67" s="174"/>
      <c r="O67" s="32"/>
      <c r="P67" s="32"/>
      <c r="Q67" s="32"/>
      <c r="R67" s="32"/>
      <c r="S67" s="293"/>
      <c r="T67" s="26"/>
    </row>
    <row r="68" spans="1:20" ht="24.9" customHeight="1">
      <c r="A68" s="298">
        <v>63</v>
      </c>
      <c r="B68" s="425"/>
      <c r="C68" s="22" t="s">
        <v>896</v>
      </c>
      <c r="D68" s="110" t="s">
        <v>811</v>
      </c>
      <c r="E68" s="174"/>
      <c r="F68" s="174"/>
      <c r="G68" s="174"/>
      <c r="H68" s="174"/>
      <c r="I68" s="174"/>
      <c r="J68" s="174"/>
      <c r="K68" s="174"/>
      <c r="L68" s="174"/>
      <c r="M68" s="174"/>
      <c r="N68" s="174"/>
      <c r="O68" s="32"/>
      <c r="P68" s="32"/>
      <c r="Q68" s="32"/>
      <c r="R68" s="32"/>
      <c r="S68" s="293"/>
      <c r="T68" s="26"/>
    </row>
    <row r="69" spans="1:20" ht="24.9" customHeight="1">
      <c r="A69" s="298">
        <v>64</v>
      </c>
      <c r="B69" s="425"/>
      <c r="C69" s="22" t="s">
        <v>897</v>
      </c>
      <c r="D69" s="110" t="s">
        <v>811</v>
      </c>
      <c r="E69" s="174"/>
      <c r="F69" s="174"/>
      <c r="G69" s="174"/>
      <c r="H69" s="174"/>
      <c r="I69" s="174"/>
      <c r="J69" s="174"/>
      <c r="K69" s="174"/>
      <c r="L69" s="174"/>
      <c r="M69" s="174"/>
      <c r="N69" s="174"/>
      <c r="O69" s="32"/>
      <c r="P69" s="32"/>
      <c r="Q69" s="32"/>
      <c r="R69" s="32"/>
      <c r="S69" s="293"/>
      <c r="T69" s="26"/>
    </row>
    <row r="70" spans="1:20" ht="24.9" customHeight="1">
      <c r="A70" s="298">
        <v>65</v>
      </c>
      <c r="B70" s="425"/>
      <c r="C70" s="22" t="s">
        <v>898</v>
      </c>
      <c r="D70" s="110" t="s">
        <v>811</v>
      </c>
      <c r="E70" s="174"/>
      <c r="F70" s="174"/>
      <c r="G70" s="174"/>
      <c r="H70" s="174"/>
      <c r="I70" s="174"/>
      <c r="J70" s="174"/>
      <c r="K70" s="174"/>
      <c r="L70" s="174"/>
      <c r="M70" s="174"/>
      <c r="N70" s="174"/>
      <c r="O70" s="32"/>
      <c r="P70" s="32"/>
      <c r="Q70" s="32"/>
      <c r="R70" s="32"/>
      <c r="S70" s="293"/>
      <c r="T70" s="26"/>
    </row>
    <row r="71" spans="1:20" ht="24.9" customHeight="1">
      <c r="A71" s="298">
        <v>66</v>
      </c>
      <c r="B71" s="425"/>
      <c r="C71" s="22" t="s">
        <v>899</v>
      </c>
      <c r="D71" s="110" t="s">
        <v>811</v>
      </c>
      <c r="E71" s="174"/>
      <c r="F71" s="174"/>
      <c r="G71" s="174"/>
      <c r="H71" s="174"/>
      <c r="I71" s="174"/>
      <c r="J71" s="174"/>
      <c r="K71" s="174"/>
      <c r="L71" s="174"/>
      <c r="M71" s="174"/>
      <c r="N71" s="174"/>
      <c r="O71" s="32"/>
      <c r="P71" s="32"/>
      <c r="Q71" s="32"/>
      <c r="R71" s="32"/>
      <c r="S71" s="293"/>
      <c r="T71" s="26"/>
    </row>
    <row r="72" spans="1:20" ht="24.9" customHeight="1">
      <c r="A72" s="298">
        <v>67</v>
      </c>
      <c r="B72" s="425"/>
      <c r="C72" s="22" t="s">
        <v>900</v>
      </c>
      <c r="D72" s="110" t="s">
        <v>811</v>
      </c>
      <c r="E72" s="174"/>
      <c r="F72" s="174"/>
      <c r="G72" s="174"/>
      <c r="H72" s="174"/>
      <c r="I72" s="174"/>
      <c r="J72" s="174"/>
      <c r="K72" s="174"/>
      <c r="L72" s="174"/>
      <c r="M72" s="174"/>
      <c r="N72" s="174"/>
      <c r="O72" s="32"/>
      <c r="P72" s="32"/>
      <c r="Q72" s="32"/>
      <c r="R72" s="32"/>
      <c r="S72" s="293"/>
      <c r="T72" s="26"/>
    </row>
    <row r="73" spans="1:20" ht="24.9" customHeight="1">
      <c r="A73" s="298">
        <v>68</v>
      </c>
      <c r="B73" s="425"/>
      <c r="C73" s="22" t="s">
        <v>901</v>
      </c>
      <c r="D73" s="110" t="s">
        <v>811</v>
      </c>
      <c r="E73" s="174"/>
      <c r="F73" s="174"/>
      <c r="G73" s="174"/>
      <c r="H73" s="174"/>
      <c r="I73" s="174"/>
      <c r="J73" s="174"/>
      <c r="K73" s="174"/>
      <c r="L73" s="174"/>
      <c r="M73" s="174"/>
      <c r="N73" s="174"/>
      <c r="O73" s="32"/>
      <c r="P73" s="32"/>
      <c r="Q73" s="32"/>
      <c r="R73" s="32"/>
      <c r="S73" s="293"/>
      <c r="T73" s="26"/>
    </row>
    <row r="74" spans="1:20" ht="24.9" customHeight="1">
      <c r="A74" s="298">
        <v>69</v>
      </c>
      <c r="B74" s="425"/>
      <c r="C74" s="22" t="s">
        <v>902</v>
      </c>
      <c r="D74" s="110" t="s">
        <v>811</v>
      </c>
      <c r="E74" s="174"/>
      <c r="F74" s="174"/>
      <c r="G74" s="174"/>
      <c r="H74" s="174"/>
      <c r="I74" s="174"/>
      <c r="J74" s="174"/>
      <c r="K74" s="174"/>
      <c r="L74" s="174"/>
      <c r="M74" s="174"/>
      <c r="N74" s="174"/>
      <c r="O74" s="32"/>
      <c r="P74" s="32"/>
      <c r="Q74" s="32"/>
      <c r="R74" s="32"/>
      <c r="S74" s="293"/>
      <c r="T74" s="26"/>
    </row>
    <row r="75" spans="1:20" ht="24.9" customHeight="1">
      <c r="A75" s="298">
        <v>70</v>
      </c>
      <c r="B75" s="425" t="s">
        <v>824</v>
      </c>
      <c r="C75" s="22" t="s">
        <v>825</v>
      </c>
      <c r="D75" s="110" t="s">
        <v>811</v>
      </c>
      <c r="E75" s="174"/>
      <c r="F75" s="174"/>
      <c r="G75" s="174"/>
      <c r="H75" s="174"/>
      <c r="I75" s="174"/>
      <c r="J75" s="174"/>
      <c r="K75" s="174"/>
      <c r="L75" s="174"/>
      <c r="M75" s="174"/>
      <c r="N75" s="174"/>
      <c r="O75" s="32"/>
      <c r="P75" s="32"/>
      <c r="Q75" s="32"/>
      <c r="R75" s="32"/>
      <c r="S75" s="293"/>
      <c r="T75" s="26"/>
    </row>
    <row r="76" spans="1:20" ht="24.9" customHeight="1">
      <c r="A76" s="298">
        <v>71</v>
      </c>
      <c r="B76" s="425"/>
      <c r="C76" s="22" t="s">
        <v>826</v>
      </c>
      <c r="D76" s="110" t="s">
        <v>811</v>
      </c>
      <c r="E76" s="174"/>
      <c r="F76" s="174"/>
      <c r="G76" s="174"/>
      <c r="H76" s="174"/>
      <c r="I76" s="174"/>
      <c r="J76" s="174"/>
      <c r="K76" s="174"/>
      <c r="L76" s="174"/>
      <c r="M76" s="174"/>
      <c r="N76" s="174"/>
      <c r="O76" s="32"/>
      <c r="P76" s="32"/>
      <c r="Q76" s="32"/>
      <c r="R76" s="32"/>
      <c r="S76" s="293"/>
      <c r="T76" s="26"/>
    </row>
    <row r="77" spans="1:20" ht="24.9" customHeight="1">
      <c r="A77" s="298">
        <v>72</v>
      </c>
      <c r="B77" s="425"/>
      <c r="C77" s="22" t="s">
        <v>827</v>
      </c>
      <c r="D77" s="110" t="s">
        <v>811</v>
      </c>
      <c r="E77" s="174"/>
      <c r="F77" s="174"/>
      <c r="G77" s="174"/>
      <c r="H77" s="174"/>
      <c r="I77" s="174"/>
      <c r="J77" s="174"/>
      <c r="K77" s="174"/>
      <c r="L77" s="174"/>
      <c r="M77" s="174"/>
      <c r="N77" s="174"/>
      <c r="O77" s="32"/>
      <c r="P77" s="32"/>
      <c r="Q77" s="32"/>
      <c r="R77" s="32"/>
      <c r="S77" s="293"/>
      <c r="T77" s="26"/>
    </row>
    <row r="78" spans="1:20" ht="24.9" customHeight="1">
      <c r="A78" s="298">
        <v>73</v>
      </c>
      <c r="B78" s="425"/>
      <c r="C78" s="22" t="s">
        <v>828</v>
      </c>
      <c r="D78" s="110" t="s">
        <v>811</v>
      </c>
      <c r="E78" s="174"/>
      <c r="F78" s="174"/>
      <c r="G78" s="174"/>
      <c r="H78" s="174"/>
      <c r="I78" s="174"/>
      <c r="J78" s="174"/>
      <c r="K78" s="174"/>
      <c r="L78" s="174"/>
      <c r="M78" s="174"/>
      <c r="N78" s="174"/>
      <c r="O78" s="32"/>
      <c r="P78" s="32"/>
      <c r="Q78" s="32"/>
      <c r="R78" s="32"/>
      <c r="S78" s="293"/>
      <c r="T78" s="26"/>
    </row>
    <row r="79" spans="1:20" ht="24.9" customHeight="1">
      <c r="A79" s="298">
        <v>74</v>
      </c>
      <c r="B79" s="425"/>
      <c r="C79" s="22" t="s">
        <v>829</v>
      </c>
      <c r="D79" s="110" t="s">
        <v>811</v>
      </c>
      <c r="E79" s="174"/>
      <c r="F79" s="174"/>
      <c r="G79" s="174"/>
      <c r="H79" s="174"/>
      <c r="I79" s="174"/>
      <c r="J79" s="174"/>
      <c r="K79" s="174"/>
      <c r="L79" s="174"/>
      <c r="M79" s="174"/>
      <c r="N79" s="174"/>
      <c r="O79" s="32"/>
      <c r="P79" s="32"/>
      <c r="Q79" s="32"/>
      <c r="R79" s="32"/>
      <c r="S79" s="293"/>
      <c r="T79" s="26"/>
    </row>
    <row r="80" spans="1:20" ht="24.9" customHeight="1">
      <c r="A80" s="298">
        <v>75</v>
      </c>
      <c r="B80" s="425"/>
      <c r="C80" s="22" t="s">
        <v>830</v>
      </c>
      <c r="D80" s="110" t="s">
        <v>811</v>
      </c>
      <c r="E80" s="174"/>
      <c r="F80" s="174"/>
      <c r="G80" s="174"/>
      <c r="H80" s="174"/>
      <c r="I80" s="174"/>
      <c r="J80" s="174"/>
      <c r="K80" s="174"/>
      <c r="L80" s="174"/>
      <c r="M80" s="174"/>
      <c r="N80" s="174"/>
      <c r="O80" s="32"/>
      <c r="P80" s="32"/>
      <c r="Q80" s="32"/>
      <c r="R80" s="32"/>
      <c r="S80" s="293"/>
      <c r="T80" s="26"/>
    </row>
    <row r="81" spans="1:20" ht="24.9" customHeight="1">
      <c r="A81" s="298">
        <v>76</v>
      </c>
      <c r="B81" s="425"/>
      <c r="C81" s="22" t="s">
        <v>831</v>
      </c>
      <c r="D81" s="110" t="s">
        <v>811</v>
      </c>
      <c r="E81" s="174"/>
      <c r="F81" s="174"/>
      <c r="G81" s="174"/>
      <c r="H81" s="174"/>
      <c r="I81" s="174"/>
      <c r="J81" s="174"/>
      <c r="K81" s="174"/>
      <c r="L81" s="174"/>
      <c r="M81" s="174"/>
      <c r="N81" s="174"/>
      <c r="O81" s="32"/>
      <c r="P81" s="32"/>
      <c r="Q81" s="32"/>
      <c r="R81" s="32"/>
      <c r="S81" s="293"/>
      <c r="T81" s="26"/>
    </row>
    <row r="82" spans="1:20" ht="24.9" customHeight="1">
      <c r="A82" s="298">
        <v>77</v>
      </c>
      <c r="B82" s="425" t="s">
        <v>824</v>
      </c>
      <c r="C82" s="22" t="s">
        <v>832</v>
      </c>
      <c r="D82" s="110" t="s">
        <v>811</v>
      </c>
      <c r="E82" s="174"/>
      <c r="F82" s="174"/>
      <c r="G82" s="174"/>
      <c r="H82" s="174"/>
      <c r="I82" s="174"/>
      <c r="J82" s="174"/>
      <c r="K82" s="174"/>
      <c r="L82" s="174"/>
      <c r="M82" s="174"/>
      <c r="N82" s="174"/>
      <c r="O82" s="32"/>
      <c r="P82" s="32"/>
      <c r="Q82" s="32"/>
      <c r="R82" s="32"/>
      <c r="S82" s="293"/>
      <c r="T82" s="26"/>
    </row>
    <row r="83" spans="1:20" ht="24.9" customHeight="1">
      <c r="A83" s="298">
        <v>78</v>
      </c>
      <c r="B83" s="425"/>
      <c r="C83" s="22" t="s">
        <v>833</v>
      </c>
      <c r="D83" s="110" t="s">
        <v>811</v>
      </c>
      <c r="E83" s="174"/>
      <c r="F83" s="174"/>
      <c r="G83" s="174"/>
      <c r="H83" s="174"/>
      <c r="I83" s="174"/>
      <c r="J83" s="174"/>
      <c r="K83" s="174"/>
      <c r="L83" s="174"/>
      <c r="M83" s="174"/>
      <c r="N83" s="174"/>
      <c r="O83" s="32"/>
      <c r="P83" s="32"/>
      <c r="Q83" s="32"/>
      <c r="R83" s="32"/>
      <c r="S83" s="293"/>
      <c r="T83" s="26"/>
    </row>
    <row r="84" spans="1:20" ht="24.9" customHeight="1">
      <c r="A84" s="298">
        <v>79</v>
      </c>
      <c r="B84" s="425"/>
      <c r="C84" s="22" t="s">
        <v>834</v>
      </c>
      <c r="D84" s="110" t="s">
        <v>811</v>
      </c>
      <c r="E84" s="174"/>
      <c r="F84" s="174"/>
      <c r="G84" s="174"/>
      <c r="H84" s="174"/>
      <c r="I84" s="174"/>
      <c r="J84" s="174"/>
      <c r="K84" s="174"/>
      <c r="L84" s="174"/>
      <c r="M84" s="174"/>
      <c r="N84" s="174"/>
      <c r="O84" s="32"/>
      <c r="P84" s="32"/>
      <c r="Q84" s="32"/>
      <c r="R84" s="32"/>
      <c r="S84" s="293"/>
      <c r="T84" s="26"/>
    </row>
    <row r="85" spans="1:20" ht="24.9" customHeight="1">
      <c r="A85" s="298">
        <v>80</v>
      </c>
      <c r="B85" s="425"/>
      <c r="C85" s="22" t="s">
        <v>835</v>
      </c>
      <c r="D85" s="110" t="s">
        <v>811</v>
      </c>
      <c r="E85" s="174"/>
      <c r="F85" s="174"/>
      <c r="G85" s="174"/>
      <c r="H85" s="174"/>
      <c r="I85" s="174"/>
      <c r="J85" s="174"/>
      <c r="K85" s="174"/>
      <c r="L85" s="174"/>
      <c r="M85" s="174"/>
      <c r="N85" s="174"/>
      <c r="O85" s="32"/>
      <c r="P85" s="32"/>
      <c r="Q85" s="32"/>
      <c r="R85" s="32"/>
      <c r="S85" s="293"/>
      <c r="T85" s="26"/>
    </row>
    <row r="86" spans="1:20" ht="24.9" customHeight="1">
      <c r="A86" s="298">
        <v>81</v>
      </c>
      <c r="B86" s="425"/>
      <c r="C86" s="22" t="s">
        <v>836</v>
      </c>
      <c r="D86" s="110" t="s">
        <v>811</v>
      </c>
      <c r="E86" s="174"/>
      <c r="F86" s="174"/>
      <c r="G86" s="174"/>
      <c r="H86" s="174"/>
      <c r="I86" s="174"/>
      <c r="J86" s="174"/>
      <c r="K86" s="174"/>
      <c r="L86" s="174"/>
      <c r="M86" s="174"/>
      <c r="N86" s="174"/>
      <c r="O86" s="32"/>
      <c r="P86" s="32"/>
      <c r="Q86" s="32"/>
      <c r="R86" s="32"/>
      <c r="S86" s="293"/>
      <c r="T86" s="26"/>
    </row>
    <row r="87" spans="1:20" ht="24.9" customHeight="1">
      <c r="A87" s="298">
        <v>82</v>
      </c>
      <c r="B87" s="425"/>
      <c r="C87" s="22" t="s">
        <v>837</v>
      </c>
      <c r="D87" s="110" t="s">
        <v>811</v>
      </c>
      <c r="E87" s="174"/>
      <c r="F87" s="174"/>
      <c r="G87" s="174"/>
      <c r="H87" s="174"/>
      <c r="I87" s="174"/>
      <c r="J87" s="174"/>
      <c r="K87" s="174"/>
      <c r="L87" s="174"/>
      <c r="M87" s="174"/>
      <c r="N87" s="174"/>
      <c r="O87" s="32"/>
      <c r="P87" s="32"/>
      <c r="Q87" s="32"/>
      <c r="R87" s="32"/>
      <c r="S87" s="293"/>
      <c r="T87" s="26"/>
    </row>
    <row r="88" spans="1:20" ht="24.9" customHeight="1">
      <c r="A88" s="298">
        <v>83</v>
      </c>
      <c r="B88" s="425"/>
      <c r="C88" s="22" t="s">
        <v>838</v>
      </c>
      <c r="D88" s="110" t="s">
        <v>811</v>
      </c>
      <c r="E88" s="174"/>
      <c r="F88" s="174"/>
      <c r="G88" s="174"/>
      <c r="H88" s="174"/>
      <c r="I88" s="174"/>
      <c r="J88" s="174"/>
      <c r="K88" s="174"/>
      <c r="L88" s="174"/>
      <c r="M88" s="174"/>
      <c r="N88" s="174"/>
      <c r="O88" s="32"/>
      <c r="P88" s="32"/>
      <c r="Q88" s="32"/>
      <c r="R88" s="32"/>
      <c r="S88" s="293"/>
      <c r="T88" s="26"/>
    </row>
    <row r="89" spans="1:20" ht="24.9" customHeight="1">
      <c r="A89" s="290"/>
      <c r="B89" s="287"/>
      <c r="C89" s="26"/>
      <c r="D89" s="26"/>
      <c r="E89" s="174"/>
      <c r="F89" s="174"/>
      <c r="G89" s="174"/>
      <c r="H89" s="174"/>
      <c r="I89" s="174" t="str">
        <f>IF(E89="","",E89)</f>
        <v/>
      </c>
      <c r="J89" s="174" t="str">
        <f>IF(F89="","",F89)</f>
        <v/>
      </c>
      <c r="K89" s="174" t="str">
        <f>IF(G89="","",G89)</f>
        <v/>
      </c>
      <c r="L89" s="174" t="str">
        <f>IF(H89="","",H89)</f>
        <v/>
      </c>
      <c r="M89" s="174"/>
      <c r="N89" s="174"/>
      <c r="O89" s="32"/>
      <c r="P89" s="32"/>
      <c r="Q89" s="32"/>
      <c r="R89" s="32"/>
      <c r="S89" s="293"/>
      <c r="T89" s="26"/>
    </row>
    <row r="90" spans="1:20" ht="24.9" customHeight="1">
      <c r="A90" s="407" t="s">
        <v>283</v>
      </c>
      <c r="B90" s="407"/>
      <c r="C90" s="297"/>
      <c r="D90" s="26"/>
      <c r="E90" s="32">
        <f>SUM(E6:E89)</f>
        <v>0</v>
      </c>
      <c r="F90" s="47"/>
      <c r="G90" s="168"/>
      <c r="H90" s="32">
        <f>SUM(H6:H89)</f>
        <v>0</v>
      </c>
      <c r="I90" s="32"/>
      <c r="J90" s="32"/>
      <c r="K90" s="47">
        <f>SUM(K6:K89)</f>
        <v>0</v>
      </c>
      <c r="L90" s="32">
        <f>SUM(L6:L89)</f>
        <v>0</v>
      </c>
      <c r="M90" s="32"/>
      <c r="N90" s="32"/>
      <c r="O90" s="32"/>
      <c r="P90" s="32"/>
      <c r="Q90" s="168"/>
      <c r="R90" s="32"/>
      <c r="S90" s="293"/>
      <c r="T90" s="26"/>
    </row>
    <row r="91" spans="1:20" s="39" customFormat="1" ht="24.9" customHeight="1">
      <c r="A91" s="28" t="str">
        <f>'3-9-4委托加工物资'!A28</f>
        <v>被评估单位（或产权持有单位）
填表人：</v>
      </c>
      <c r="B91" s="288"/>
      <c r="C91" s="28"/>
      <c r="D91" s="28"/>
      <c r="E91" s="28"/>
      <c r="F91" s="179"/>
      <c r="H91" s="180"/>
      <c r="I91" s="180"/>
      <c r="J91" s="180"/>
      <c r="K91" s="180"/>
      <c r="L91" s="180"/>
      <c r="N91" s="29" t="str">
        <f>'3-9-4委托加工物资'!K28</f>
        <v>资产评估专业人员：邓晓川、张文斌</v>
      </c>
      <c r="O91" s="29"/>
      <c r="P91" s="29"/>
      <c r="Q91" s="29"/>
      <c r="R91" s="29"/>
      <c r="S91" s="292"/>
      <c r="T91" s="29"/>
    </row>
    <row r="92" spans="1:20" s="39" customFormat="1" ht="24.9" customHeight="1">
      <c r="A92" s="28" t="str">
        <f>'3-9-4委托加工物资'!A29</f>
        <v>填表日期：2024年12月5日</v>
      </c>
      <c r="B92" s="288"/>
      <c r="C92" s="28"/>
      <c r="D92" s="28"/>
      <c r="E92" s="28"/>
      <c r="F92" s="179"/>
      <c r="G92" s="179"/>
      <c r="H92" s="179"/>
      <c r="I92" s="179"/>
      <c r="J92" s="179"/>
      <c r="K92" s="179"/>
      <c r="L92" s="179"/>
      <c r="S92" s="294"/>
    </row>
    <row r="93" spans="1:20" ht="15.75" customHeight="1">
      <c r="Q93" s="66"/>
    </row>
  </sheetData>
  <mergeCells count="19">
    <mergeCell ref="A1:T1"/>
    <mergeCell ref="A2:T2"/>
    <mergeCell ref="E4:H4"/>
    <mergeCell ref="I4:L4"/>
    <mergeCell ref="M4:Q4"/>
    <mergeCell ref="R4:R5"/>
    <mergeCell ref="S4:S5"/>
    <mergeCell ref="T4:T5"/>
    <mergeCell ref="A90:B90"/>
    <mergeCell ref="A4:A5"/>
    <mergeCell ref="B4:B5"/>
    <mergeCell ref="C4:C5"/>
    <mergeCell ref="D4:D5"/>
    <mergeCell ref="B6:B24"/>
    <mergeCell ref="B25:B43"/>
    <mergeCell ref="B44:B62"/>
    <mergeCell ref="B75:B81"/>
    <mergeCell ref="B82:B88"/>
    <mergeCell ref="B63:B74"/>
  </mergeCells>
  <phoneticPr fontId="19" type="noConversion"/>
  <printOptions horizontalCentered="1"/>
  <pageMargins left="0.39370078740157499" right="0.39370078740157499" top="0.86614173228346403" bottom="0.86614173228346403" header="1.0629921259842501" footer="0.511811023622047"/>
  <pageSetup paperSize="9" scale="80" fitToHeight="0" orientation="landscape" r:id="rId1"/>
  <headerFooter scaleWithDoc="0">
    <oddHeader>&amp;R&amp;"宋体,常规"&amp;10表&amp;"Times New Roman,常规"3-9-5
&amp;"宋体,常规"共&amp;"Times New Roman,常规"&amp;N&amp;"宋体,常规"页第&amp;"Times New Roman,常规"&amp;P&amp;"宋体,常规"页</oddHeader>
  </headerFooter>
  <legacyDrawing r:id="rId2"/>
</worksheet>
</file>

<file path=xl/worksheets/sheet28.xml><?xml version="1.0" encoding="utf-8"?>
<worksheet xmlns="http://schemas.openxmlformats.org/spreadsheetml/2006/main" xmlns:r="http://schemas.openxmlformats.org/officeDocument/2006/relationships">
  <sheetPr codeName="Sheet31">
    <pageSetUpPr fitToPage="1"/>
  </sheetPr>
  <dimension ref="A1:O29"/>
  <sheetViews>
    <sheetView workbookViewId="0">
      <pane xSplit="5" ySplit="5" topLeftCell="F6" activePane="bottomRight" state="frozen"/>
      <selection sqref="A1:O1"/>
      <selection pane="topRight" sqref="A1:O1"/>
      <selection pane="bottomLeft" sqref="A1:O1"/>
      <selection pane="bottomRight" sqref="A1:O1"/>
    </sheetView>
  </sheetViews>
  <sheetFormatPr defaultColWidth="9" defaultRowHeight="15.75" customHeight="1" outlineLevelCol="1"/>
  <cols>
    <col min="1" max="1" width="5.69921875" style="13" customWidth="1"/>
    <col min="2" max="2" width="21.3984375" style="13" customWidth="1"/>
    <col min="3" max="3" width="4.3984375" style="13" customWidth="1"/>
    <col min="4" max="4" width="12.09765625" style="13" customWidth="1" outlineLevel="1"/>
    <col min="5" max="5" width="7.5" style="135" customWidth="1"/>
    <col min="6" max="9" width="13.3984375" style="135" customWidth="1"/>
    <col min="10" max="11" width="8.59765625" style="135" customWidth="1"/>
    <col min="12" max="12" width="13.69921875" style="135" customWidth="1"/>
    <col min="13" max="13" width="9.09765625" style="135" customWidth="1"/>
    <col min="14" max="14" width="8.69921875" style="135" customWidth="1"/>
    <col min="15" max="15" width="9.5" style="13" customWidth="1"/>
    <col min="16" max="16384" width="9" style="13"/>
  </cols>
  <sheetData>
    <row r="1" spans="1:15" s="11" customFormat="1" ht="30" customHeight="1">
      <c r="A1" s="400" t="s">
        <v>350</v>
      </c>
      <c r="B1" s="403"/>
      <c r="C1" s="403"/>
      <c r="D1" s="403"/>
      <c r="E1" s="403"/>
      <c r="F1" s="403"/>
      <c r="G1" s="403"/>
      <c r="H1" s="403"/>
      <c r="I1" s="403"/>
      <c r="J1" s="403"/>
      <c r="K1" s="403"/>
      <c r="L1" s="403"/>
      <c r="M1" s="403"/>
      <c r="N1" s="403"/>
      <c r="O1" s="403"/>
    </row>
    <row r="2" spans="1:15" ht="14.1" customHeight="1">
      <c r="A2" s="387" t="str">
        <f>'3-9-5产成品（库存商品）'!A2:T2</f>
        <v>评估基准日：2024年12月5日</v>
      </c>
      <c r="B2" s="387"/>
      <c r="C2" s="387"/>
      <c r="D2" s="387"/>
      <c r="E2" s="387"/>
      <c r="F2" s="387"/>
      <c r="G2" s="387"/>
      <c r="H2" s="387"/>
      <c r="I2" s="387"/>
      <c r="J2" s="401"/>
      <c r="K2" s="401"/>
      <c r="L2" s="401"/>
      <c r="M2" s="401"/>
      <c r="N2" s="401"/>
      <c r="O2" s="401"/>
    </row>
    <row r="3" spans="1:15" ht="15.75" customHeight="1">
      <c r="A3" s="16" t="str">
        <f>'表3-1货币汇总表'!A3</f>
        <v>被评估单位（或产权持有人）：攀枝花市尚亿科技有限责任公司</v>
      </c>
      <c r="O3" s="17" t="s">
        <v>151</v>
      </c>
    </row>
    <row r="4" spans="1:15" s="12" customFormat="1" ht="15.75" customHeight="1">
      <c r="A4" s="407" t="s">
        <v>152</v>
      </c>
      <c r="B4" s="407" t="s">
        <v>331</v>
      </c>
      <c r="C4" s="409" t="s">
        <v>332</v>
      </c>
      <c r="D4" s="393" t="str">
        <f>'3-9-5产成品（库存商品）'!E4</f>
        <v>账面价值</v>
      </c>
      <c r="E4" s="428"/>
      <c r="F4" s="394"/>
      <c r="G4" s="393" t="str">
        <f>'3-9-5产成品（库存商品）'!I4</f>
        <v>申报价值</v>
      </c>
      <c r="H4" s="428"/>
      <c r="I4" s="394"/>
      <c r="J4" s="407" t="s">
        <v>118</v>
      </c>
      <c r="K4" s="407"/>
      <c r="L4" s="408"/>
      <c r="M4" s="411" t="s">
        <v>119</v>
      </c>
      <c r="N4" s="407" t="s">
        <v>154</v>
      </c>
      <c r="O4" s="407" t="s">
        <v>212</v>
      </c>
    </row>
    <row r="5" spans="1:15" s="12" customFormat="1" ht="15.75" customHeight="1">
      <c r="A5" s="408"/>
      <c r="B5" s="408"/>
      <c r="C5" s="410"/>
      <c r="D5" s="18" t="s">
        <v>333</v>
      </c>
      <c r="E5" s="18" t="s">
        <v>334</v>
      </c>
      <c r="F5" s="18" t="s">
        <v>335</v>
      </c>
      <c r="G5" s="18" t="s">
        <v>333</v>
      </c>
      <c r="H5" s="18" t="s">
        <v>334</v>
      </c>
      <c r="I5" s="18" t="s">
        <v>335</v>
      </c>
      <c r="J5" s="18" t="s">
        <v>336</v>
      </c>
      <c r="K5" s="18" t="s">
        <v>337</v>
      </c>
      <c r="L5" s="18" t="s">
        <v>335</v>
      </c>
      <c r="M5" s="412"/>
      <c r="N5" s="408"/>
      <c r="O5" s="408"/>
    </row>
    <row r="6" spans="1:15" s="176" customFormat="1" ht="15.75" customHeight="1">
      <c r="A6" s="50"/>
      <c r="B6" s="140"/>
      <c r="C6" s="173"/>
      <c r="D6" s="47"/>
      <c r="E6" s="174" t="s">
        <v>23</v>
      </c>
      <c r="F6" s="174"/>
      <c r="G6" s="25" t="str">
        <f>IF(D6="","",D6)</f>
        <v/>
      </c>
      <c r="H6" s="174" t="str">
        <f>IF(E6="","",E6)</f>
        <v/>
      </c>
      <c r="I6" s="174" t="str">
        <f>IF(F6="","",F6)</f>
        <v/>
      </c>
      <c r="J6" s="32" t="str">
        <f>IF(G6="","",G6)</f>
        <v/>
      </c>
      <c r="K6" s="32"/>
      <c r="L6" s="32"/>
      <c r="M6" s="32" t="str">
        <f>IF(I6="","",L6-I6)</f>
        <v/>
      </c>
      <c r="N6" s="32" t="str">
        <f>IF(I6="","",M6/I6*100)</f>
        <v/>
      </c>
      <c r="O6" s="26"/>
    </row>
    <row r="7" spans="1:15" ht="15.75" customHeight="1">
      <c r="A7" s="21"/>
      <c r="B7" s="58"/>
      <c r="C7" s="26"/>
      <c r="D7" s="47"/>
      <c r="E7" s="174" t="s">
        <v>23</v>
      </c>
      <c r="F7" s="174"/>
      <c r="G7" s="25" t="str">
        <f t="shared" ref="G7:G26" si="0">IF(D7="","",D7)</f>
        <v/>
      </c>
      <c r="H7" s="174" t="str">
        <f t="shared" ref="H7:H26" si="1">IF(E7="","",E7)</f>
        <v/>
      </c>
      <c r="I7" s="174" t="str">
        <f t="shared" ref="I7:I26" si="2">IF(F7="","",F7)</f>
        <v/>
      </c>
      <c r="J7" s="32" t="str">
        <f t="shared" ref="J7:J26" si="3">IF(G7="","",G7)</f>
        <v/>
      </c>
      <c r="K7" s="32"/>
      <c r="L7" s="32"/>
      <c r="M7" s="32" t="str">
        <f t="shared" ref="M7:M26" si="4">IF(I7="","",L7-I7)</f>
        <v/>
      </c>
      <c r="N7" s="32" t="str">
        <f t="shared" ref="N7:N26" si="5">IF(I7="","",M7/I7*100)</f>
        <v/>
      </c>
      <c r="O7" s="26"/>
    </row>
    <row r="8" spans="1:15" ht="15.75" customHeight="1">
      <c r="A8" s="21"/>
      <c r="B8" s="22"/>
      <c r="C8" s="26"/>
      <c r="D8" s="47"/>
      <c r="E8" s="174" t="s">
        <v>23</v>
      </c>
      <c r="F8" s="174"/>
      <c r="G8" s="25" t="str">
        <f t="shared" si="0"/>
        <v/>
      </c>
      <c r="H8" s="174" t="str">
        <f t="shared" si="1"/>
        <v/>
      </c>
      <c r="I8" s="174" t="str">
        <f t="shared" si="2"/>
        <v/>
      </c>
      <c r="J8" s="32" t="str">
        <f t="shared" si="3"/>
        <v/>
      </c>
      <c r="K8" s="32"/>
      <c r="L8" s="32"/>
      <c r="M8" s="32" t="str">
        <f t="shared" si="4"/>
        <v/>
      </c>
      <c r="N8" s="32" t="str">
        <f t="shared" si="5"/>
        <v/>
      </c>
      <c r="O8" s="26"/>
    </row>
    <row r="9" spans="1:15" ht="15.75" customHeight="1">
      <c r="A9" s="21"/>
      <c r="B9" s="22"/>
      <c r="C9" s="26"/>
      <c r="D9" s="47"/>
      <c r="E9" s="174" t="s">
        <v>23</v>
      </c>
      <c r="F9" s="174"/>
      <c r="G9" s="25" t="str">
        <f t="shared" si="0"/>
        <v/>
      </c>
      <c r="H9" s="174" t="str">
        <f t="shared" si="1"/>
        <v/>
      </c>
      <c r="I9" s="174" t="str">
        <f t="shared" si="2"/>
        <v/>
      </c>
      <c r="J9" s="32" t="str">
        <f t="shared" si="3"/>
        <v/>
      </c>
      <c r="K9" s="32"/>
      <c r="L9" s="32"/>
      <c r="M9" s="32" t="str">
        <f t="shared" si="4"/>
        <v/>
      </c>
      <c r="N9" s="32" t="str">
        <f t="shared" si="5"/>
        <v/>
      </c>
      <c r="O9" s="26"/>
    </row>
    <row r="10" spans="1:15" ht="15.75" customHeight="1">
      <c r="A10" s="21"/>
      <c r="B10" s="22"/>
      <c r="C10" s="26"/>
      <c r="D10" s="47"/>
      <c r="E10" s="174" t="s">
        <v>23</v>
      </c>
      <c r="F10" s="174"/>
      <c r="G10" s="25" t="str">
        <f t="shared" si="0"/>
        <v/>
      </c>
      <c r="H10" s="174" t="str">
        <f t="shared" si="1"/>
        <v/>
      </c>
      <c r="I10" s="174" t="str">
        <f t="shared" si="2"/>
        <v/>
      </c>
      <c r="J10" s="32" t="str">
        <f t="shared" si="3"/>
        <v/>
      </c>
      <c r="K10" s="32"/>
      <c r="L10" s="32"/>
      <c r="M10" s="32" t="str">
        <f t="shared" si="4"/>
        <v/>
      </c>
      <c r="N10" s="32" t="str">
        <f t="shared" si="5"/>
        <v/>
      </c>
      <c r="O10" s="26"/>
    </row>
    <row r="11" spans="1:15" ht="15.75" customHeight="1">
      <c r="A11" s="21"/>
      <c r="B11" s="22"/>
      <c r="C11" s="26"/>
      <c r="D11" s="47"/>
      <c r="E11" s="174" t="s">
        <v>23</v>
      </c>
      <c r="F11" s="174"/>
      <c r="G11" s="25" t="str">
        <f t="shared" si="0"/>
        <v/>
      </c>
      <c r="H11" s="174" t="str">
        <f t="shared" si="1"/>
        <v/>
      </c>
      <c r="I11" s="174" t="str">
        <f t="shared" si="2"/>
        <v/>
      </c>
      <c r="J11" s="32" t="str">
        <f t="shared" si="3"/>
        <v/>
      </c>
      <c r="K11" s="32"/>
      <c r="L11" s="32"/>
      <c r="M11" s="32" t="str">
        <f t="shared" si="4"/>
        <v/>
      </c>
      <c r="N11" s="32" t="str">
        <f t="shared" si="5"/>
        <v/>
      </c>
      <c r="O11" s="26"/>
    </row>
    <row r="12" spans="1:15" ht="15.75" customHeight="1">
      <c r="A12" s="21"/>
      <c r="B12" s="22"/>
      <c r="C12" s="26"/>
      <c r="D12" s="47"/>
      <c r="E12" s="174" t="s">
        <v>23</v>
      </c>
      <c r="F12" s="174"/>
      <c r="G12" s="25" t="str">
        <f t="shared" si="0"/>
        <v/>
      </c>
      <c r="H12" s="174" t="str">
        <f t="shared" si="1"/>
        <v/>
      </c>
      <c r="I12" s="174" t="str">
        <f t="shared" si="2"/>
        <v/>
      </c>
      <c r="J12" s="32" t="str">
        <f t="shared" si="3"/>
        <v/>
      </c>
      <c r="K12" s="32"/>
      <c r="L12" s="32"/>
      <c r="M12" s="32" t="str">
        <f t="shared" si="4"/>
        <v/>
      </c>
      <c r="N12" s="32" t="str">
        <f t="shared" si="5"/>
        <v/>
      </c>
      <c r="O12" s="26"/>
    </row>
    <row r="13" spans="1:15" ht="15.75" customHeight="1">
      <c r="A13" s="21"/>
      <c r="B13" s="58"/>
      <c r="C13" s="26"/>
      <c r="D13" s="47"/>
      <c r="E13" s="174" t="s">
        <v>23</v>
      </c>
      <c r="F13" s="174"/>
      <c r="G13" s="25" t="str">
        <f t="shared" si="0"/>
        <v/>
      </c>
      <c r="H13" s="174" t="str">
        <f t="shared" si="1"/>
        <v/>
      </c>
      <c r="I13" s="174" t="str">
        <f t="shared" si="2"/>
        <v/>
      </c>
      <c r="J13" s="32" t="str">
        <f t="shared" si="3"/>
        <v/>
      </c>
      <c r="K13" s="32"/>
      <c r="L13" s="32"/>
      <c r="M13" s="32" t="str">
        <f t="shared" si="4"/>
        <v/>
      </c>
      <c r="N13" s="32" t="str">
        <f t="shared" si="5"/>
        <v/>
      </c>
      <c r="O13" s="26"/>
    </row>
    <row r="14" spans="1:15" ht="15.75" customHeight="1">
      <c r="A14" s="21"/>
      <c r="B14" s="58"/>
      <c r="C14" s="26"/>
      <c r="D14" s="47"/>
      <c r="E14" s="174" t="s">
        <v>23</v>
      </c>
      <c r="F14" s="174"/>
      <c r="G14" s="25" t="str">
        <f t="shared" si="0"/>
        <v/>
      </c>
      <c r="H14" s="174" t="str">
        <f t="shared" si="1"/>
        <v/>
      </c>
      <c r="I14" s="174" t="str">
        <f t="shared" si="2"/>
        <v/>
      </c>
      <c r="J14" s="32" t="str">
        <f t="shared" si="3"/>
        <v/>
      </c>
      <c r="K14" s="32"/>
      <c r="L14" s="32"/>
      <c r="M14" s="32" t="str">
        <f t="shared" si="4"/>
        <v/>
      </c>
      <c r="N14" s="32" t="str">
        <f t="shared" si="5"/>
        <v/>
      </c>
      <c r="O14" s="26"/>
    </row>
    <row r="15" spans="1:15" ht="15.75" customHeight="1">
      <c r="A15" s="21"/>
      <c r="B15" s="22"/>
      <c r="C15" s="26"/>
      <c r="D15" s="47"/>
      <c r="E15" s="174" t="s">
        <v>23</v>
      </c>
      <c r="F15" s="174"/>
      <c r="G15" s="25" t="str">
        <f t="shared" si="0"/>
        <v/>
      </c>
      <c r="H15" s="174" t="str">
        <f t="shared" si="1"/>
        <v/>
      </c>
      <c r="I15" s="174" t="str">
        <f t="shared" si="2"/>
        <v/>
      </c>
      <c r="J15" s="32" t="str">
        <f t="shared" si="3"/>
        <v/>
      </c>
      <c r="K15" s="32"/>
      <c r="L15" s="32"/>
      <c r="M15" s="32" t="str">
        <f t="shared" si="4"/>
        <v/>
      </c>
      <c r="N15" s="32" t="str">
        <f t="shared" si="5"/>
        <v/>
      </c>
      <c r="O15" s="26"/>
    </row>
    <row r="16" spans="1:15" ht="15.75" customHeight="1">
      <c r="A16" s="21"/>
      <c r="B16" s="22"/>
      <c r="C16" s="26"/>
      <c r="D16" s="47"/>
      <c r="E16" s="174" t="s">
        <v>23</v>
      </c>
      <c r="F16" s="174"/>
      <c r="G16" s="25" t="str">
        <f t="shared" si="0"/>
        <v/>
      </c>
      <c r="H16" s="174" t="str">
        <f t="shared" si="1"/>
        <v/>
      </c>
      <c r="I16" s="174" t="str">
        <f t="shared" si="2"/>
        <v/>
      </c>
      <c r="J16" s="32" t="str">
        <f t="shared" si="3"/>
        <v/>
      </c>
      <c r="K16" s="32"/>
      <c r="L16" s="32"/>
      <c r="M16" s="32" t="str">
        <f t="shared" si="4"/>
        <v/>
      </c>
      <c r="N16" s="32" t="str">
        <f t="shared" si="5"/>
        <v/>
      </c>
      <c r="O16" s="26"/>
    </row>
    <row r="17" spans="1:15" ht="15.75" customHeight="1">
      <c r="A17" s="21"/>
      <c r="B17" s="22"/>
      <c r="C17" s="26"/>
      <c r="D17" s="47"/>
      <c r="E17" s="174" t="s">
        <v>23</v>
      </c>
      <c r="F17" s="174"/>
      <c r="G17" s="25" t="str">
        <f t="shared" si="0"/>
        <v/>
      </c>
      <c r="H17" s="174" t="str">
        <f t="shared" si="1"/>
        <v/>
      </c>
      <c r="I17" s="174" t="str">
        <f t="shared" si="2"/>
        <v/>
      </c>
      <c r="J17" s="32" t="str">
        <f t="shared" si="3"/>
        <v/>
      </c>
      <c r="K17" s="32"/>
      <c r="L17" s="32"/>
      <c r="M17" s="32" t="str">
        <f t="shared" si="4"/>
        <v/>
      </c>
      <c r="N17" s="32" t="str">
        <f t="shared" si="5"/>
        <v/>
      </c>
      <c r="O17" s="26"/>
    </row>
    <row r="18" spans="1:15" ht="15.75" customHeight="1">
      <c r="A18" s="21"/>
      <c r="B18" s="22"/>
      <c r="C18" s="26"/>
      <c r="D18" s="47"/>
      <c r="E18" s="174" t="s">
        <v>23</v>
      </c>
      <c r="F18" s="174"/>
      <c r="G18" s="25" t="str">
        <f t="shared" si="0"/>
        <v/>
      </c>
      <c r="H18" s="174" t="str">
        <f t="shared" si="1"/>
        <v/>
      </c>
      <c r="I18" s="174" t="str">
        <f t="shared" si="2"/>
        <v/>
      </c>
      <c r="J18" s="32" t="str">
        <f t="shared" si="3"/>
        <v/>
      </c>
      <c r="K18" s="32"/>
      <c r="L18" s="32"/>
      <c r="M18" s="32" t="str">
        <f t="shared" si="4"/>
        <v/>
      </c>
      <c r="N18" s="32" t="str">
        <f t="shared" si="5"/>
        <v/>
      </c>
      <c r="O18" s="26"/>
    </row>
    <row r="19" spans="1:15" ht="15.75" customHeight="1">
      <c r="A19" s="21"/>
      <c r="B19" s="22"/>
      <c r="C19" s="26"/>
      <c r="D19" s="47"/>
      <c r="E19" s="174" t="s">
        <v>23</v>
      </c>
      <c r="F19" s="174"/>
      <c r="G19" s="25" t="str">
        <f t="shared" si="0"/>
        <v/>
      </c>
      <c r="H19" s="174" t="str">
        <f t="shared" si="1"/>
        <v/>
      </c>
      <c r="I19" s="174" t="str">
        <f t="shared" si="2"/>
        <v/>
      </c>
      <c r="J19" s="32" t="str">
        <f t="shared" si="3"/>
        <v/>
      </c>
      <c r="K19" s="32"/>
      <c r="L19" s="32"/>
      <c r="M19" s="32" t="str">
        <f t="shared" si="4"/>
        <v/>
      </c>
      <c r="N19" s="32" t="str">
        <f t="shared" si="5"/>
        <v/>
      </c>
      <c r="O19" s="26"/>
    </row>
    <row r="20" spans="1:15" ht="15.75" customHeight="1">
      <c r="A20" s="21"/>
      <c r="B20" s="22"/>
      <c r="C20" s="26"/>
      <c r="D20" s="47"/>
      <c r="E20" s="174" t="s">
        <v>23</v>
      </c>
      <c r="F20" s="174"/>
      <c r="G20" s="25" t="str">
        <f t="shared" si="0"/>
        <v/>
      </c>
      <c r="H20" s="174" t="str">
        <f t="shared" si="1"/>
        <v/>
      </c>
      <c r="I20" s="174" t="str">
        <f t="shared" si="2"/>
        <v/>
      </c>
      <c r="J20" s="32" t="str">
        <f t="shared" si="3"/>
        <v/>
      </c>
      <c r="K20" s="32"/>
      <c r="L20" s="32"/>
      <c r="M20" s="32" t="str">
        <f t="shared" si="4"/>
        <v/>
      </c>
      <c r="N20" s="32" t="str">
        <f t="shared" si="5"/>
        <v/>
      </c>
      <c r="O20" s="26"/>
    </row>
    <row r="21" spans="1:15" ht="15.75" customHeight="1">
      <c r="A21" s="21"/>
      <c r="B21" s="58"/>
      <c r="C21" s="26"/>
      <c r="D21" s="47"/>
      <c r="E21" s="174" t="s">
        <v>23</v>
      </c>
      <c r="F21" s="174"/>
      <c r="G21" s="25" t="str">
        <f t="shared" si="0"/>
        <v/>
      </c>
      <c r="H21" s="174" t="str">
        <f t="shared" si="1"/>
        <v/>
      </c>
      <c r="I21" s="174" t="str">
        <f t="shared" si="2"/>
        <v/>
      </c>
      <c r="J21" s="32" t="str">
        <f t="shared" si="3"/>
        <v/>
      </c>
      <c r="K21" s="32"/>
      <c r="L21" s="32"/>
      <c r="M21" s="32" t="str">
        <f t="shared" si="4"/>
        <v/>
      </c>
      <c r="N21" s="32" t="str">
        <f t="shared" si="5"/>
        <v/>
      </c>
      <c r="O21" s="26"/>
    </row>
    <row r="22" spans="1:15" ht="15.75" customHeight="1">
      <c r="A22" s="21"/>
      <c r="B22" s="58"/>
      <c r="C22" s="26"/>
      <c r="D22" s="47"/>
      <c r="E22" s="174"/>
      <c r="F22" s="174"/>
      <c r="G22" s="25" t="str">
        <f t="shared" si="0"/>
        <v/>
      </c>
      <c r="H22" s="174" t="str">
        <f t="shared" si="1"/>
        <v/>
      </c>
      <c r="I22" s="174" t="str">
        <f t="shared" si="2"/>
        <v/>
      </c>
      <c r="J22" s="32" t="str">
        <f t="shared" si="3"/>
        <v/>
      </c>
      <c r="K22" s="32"/>
      <c r="L22" s="32"/>
      <c r="M22" s="32" t="str">
        <f t="shared" si="4"/>
        <v/>
      </c>
      <c r="N22" s="32" t="str">
        <f t="shared" si="5"/>
        <v/>
      </c>
      <c r="O22" s="26"/>
    </row>
    <row r="23" spans="1:15" ht="15.75" customHeight="1">
      <c r="A23" s="21"/>
      <c r="B23" s="58"/>
      <c r="C23" s="26"/>
      <c r="D23" s="47"/>
      <c r="E23" s="174" t="s">
        <v>23</v>
      </c>
      <c r="F23" s="174"/>
      <c r="G23" s="25" t="str">
        <f t="shared" si="0"/>
        <v/>
      </c>
      <c r="H23" s="174" t="str">
        <f t="shared" si="1"/>
        <v/>
      </c>
      <c r="I23" s="174" t="str">
        <f t="shared" si="2"/>
        <v/>
      </c>
      <c r="J23" s="32" t="str">
        <f t="shared" si="3"/>
        <v/>
      </c>
      <c r="K23" s="32"/>
      <c r="L23" s="32"/>
      <c r="M23" s="32" t="str">
        <f t="shared" si="4"/>
        <v/>
      </c>
      <c r="N23" s="32" t="str">
        <f t="shared" si="5"/>
        <v/>
      </c>
      <c r="O23" s="26"/>
    </row>
    <row r="24" spans="1:15" ht="15.75" customHeight="1">
      <c r="A24" s="21"/>
      <c r="B24" s="22"/>
      <c r="C24" s="26"/>
      <c r="D24" s="47"/>
      <c r="E24" s="174" t="s">
        <v>23</v>
      </c>
      <c r="F24" s="174"/>
      <c r="G24" s="25" t="str">
        <f t="shared" si="0"/>
        <v/>
      </c>
      <c r="H24" s="174" t="str">
        <f t="shared" si="1"/>
        <v/>
      </c>
      <c r="I24" s="174" t="str">
        <f t="shared" si="2"/>
        <v/>
      </c>
      <c r="J24" s="32" t="str">
        <f t="shared" si="3"/>
        <v/>
      </c>
      <c r="K24" s="32"/>
      <c r="L24" s="32"/>
      <c r="M24" s="32" t="str">
        <f t="shared" si="4"/>
        <v/>
      </c>
      <c r="N24" s="32" t="str">
        <f t="shared" si="5"/>
        <v/>
      </c>
      <c r="O24" s="26"/>
    </row>
    <row r="25" spans="1:15" ht="15.75" customHeight="1">
      <c r="A25" s="21"/>
      <c r="B25" s="22"/>
      <c r="C25" s="26"/>
      <c r="D25" s="47"/>
      <c r="E25" s="174" t="s">
        <v>23</v>
      </c>
      <c r="F25" s="174"/>
      <c r="G25" s="25" t="str">
        <f t="shared" si="0"/>
        <v/>
      </c>
      <c r="H25" s="174" t="str">
        <f t="shared" si="1"/>
        <v/>
      </c>
      <c r="I25" s="174" t="str">
        <f t="shared" si="2"/>
        <v/>
      </c>
      <c r="J25" s="32" t="str">
        <f t="shared" si="3"/>
        <v/>
      </c>
      <c r="K25" s="32"/>
      <c r="L25" s="32"/>
      <c r="M25" s="32" t="str">
        <f t="shared" si="4"/>
        <v/>
      </c>
      <c r="N25" s="32" t="str">
        <f t="shared" si="5"/>
        <v/>
      </c>
      <c r="O25" s="26"/>
    </row>
    <row r="26" spans="1:15" ht="15.75" customHeight="1">
      <c r="A26" s="21"/>
      <c r="B26" s="22"/>
      <c r="C26" s="26"/>
      <c r="D26" s="47"/>
      <c r="E26" s="174"/>
      <c r="F26" s="174"/>
      <c r="G26" s="25" t="str">
        <f t="shared" si="0"/>
        <v/>
      </c>
      <c r="H26" s="174" t="str">
        <f t="shared" si="1"/>
        <v/>
      </c>
      <c r="I26" s="174" t="str">
        <f t="shared" si="2"/>
        <v/>
      </c>
      <c r="J26" s="32" t="str">
        <f t="shared" si="3"/>
        <v/>
      </c>
      <c r="K26" s="32"/>
      <c r="L26" s="32"/>
      <c r="M26" s="32" t="str">
        <f t="shared" si="4"/>
        <v/>
      </c>
      <c r="N26" s="32" t="str">
        <f t="shared" si="5"/>
        <v/>
      </c>
      <c r="O26" s="26"/>
    </row>
    <row r="27" spans="1:15" ht="15.75" customHeight="1">
      <c r="A27" s="393" t="s">
        <v>283</v>
      </c>
      <c r="B27" s="394"/>
      <c r="C27" s="26"/>
      <c r="D27" s="47"/>
      <c r="E27" s="32"/>
      <c r="F27" s="32">
        <f>SUM(F6:F26)</f>
        <v>0</v>
      </c>
      <c r="G27" s="32"/>
      <c r="H27" s="32"/>
      <c r="I27" s="32">
        <f>SUM(I6:I26)</f>
        <v>0</v>
      </c>
      <c r="J27" s="32"/>
      <c r="K27" s="32"/>
      <c r="L27" s="32">
        <f>SUM(L6:L26)</f>
        <v>0</v>
      </c>
      <c r="M27" s="32">
        <f>L27-I27</f>
        <v>0</v>
      </c>
      <c r="N27" s="32" t="str">
        <f>IF(I27=0,"",M27/I27*100)</f>
        <v/>
      </c>
      <c r="O27" s="26"/>
    </row>
    <row r="28" spans="1:15" ht="15.75" customHeight="1">
      <c r="A28" s="28" t="str">
        <f>'3-9-5产成品（库存商品）'!A91</f>
        <v>被评估单位（或产权持有单位）
填表人：</v>
      </c>
      <c r="B28" s="28"/>
      <c r="C28" s="28"/>
      <c r="D28" s="28"/>
      <c r="E28" s="29"/>
      <c r="F28" s="29"/>
      <c r="G28" s="29"/>
      <c r="H28" s="29"/>
      <c r="I28" s="29"/>
      <c r="J28" s="13"/>
      <c r="K28" s="29" t="str">
        <f>'3-9-5产成品（库存商品）'!N91</f>
        <v>资产评估专业人员：邓晓川、张文斌</v>
      </c>
      <c r="L28" s="29"/>
      <c r="M28" s="29"/>
      <c r="N28" s="29"/>
      <c r="O28" s="29"/>
    </row>
    <row r="29" spans="1:15" ht="15.75" customHeight="1">
      <c r="A29" s="28" t="str">
        <f>'3-9-5产成品（库存商品）'!A92</f>
        <v>填表日期：2024年12月5日</v>
      </c>
      <c r="B29" s="28"/>
      <c r="C29" s="28"/>
      <c r="D29" s="28"/>
      <c r="E29" s="177"/>
      <c r="F29" s="177"/>
      <c r="G29" s="177"/>
      <c r="H29" s="177"/>
      <c r="I29" s="177"/>
      <c r="J29" s="13"/>
      <c r="K29" s="13"/>
      <c r="L29" s="13"/>
      <c r="M29" s="13"/>
      <c r="N29" s="13"/>
    </row>
  </sheetData>
  <mergeCells count="12">
    <mergeCell ref="A1:O1"/>
    <mergeCell ref="A2:O2"/>
    <mergeCell ref="D4:F4"/>
    <mergeCell ref="G4:I4"/>
    <mergeCell ref="J4:L4"/>
    <mergeCell ref="N4:N5"/>
    <mergeCell ref="O4:O5"/>
    <mergeCell ref="A27:B27"/>
    <mergeCell ref="A4:A5"/>
    <mergeCell ref="B4:B5"/>
    <mergeCell ref="C4:C5"/>
    <mergeCell ref="M4:M5"/>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Roman,常规"3-9-6
&amp;"宋体,常规"共&amp;"Times New Roman,常规"&amp;N&amp;"宋体,常规"页第&amp;"Times New Roman,常规"&amp;P&amp;"宋体,常规"页</oddHeader>
  </headerFooter>
</worksheet>
</file>

<file path=xl/worksheets/sheet29.xml><?xml version="1.0" encoding="utf-8"?>
<worksheet xmlns="http://schemas.openxmlformats.org/spreadsheetml/2006/main" xmlns:r="http://schemas.openxmlformats.org/officeDocument/2006/relationships">
  <sheetPr>
    <pageSetUpPr fitToPage="1"/>
  </sheetPr>
  <dimension ref="A1:P29"/>
  <sheetViews>
    <sheetView workbookViewId="0">
      <pane xSplit="6" ySplit="5" topLeftCell="G18" activePane="bottomRight" state="frozen"/>
      <selection sqref="A1:O1"/>
      <selection pane="topRight" sqref="A1:O1"/>
      <selection pane="bottomLeft" sqref="A1:O1"/>
      <selection pane="bottomRight" sqref="A1:O1"/>
    </sheetView>
  </sheetViews>
  <sheetFormatPr defaultColWidth="9" defaultRowHeight="15.75" customHeight="1"/>
  <cols>
    <col min="1" max="1" width="4.69921875" style="13" customWidth="1"/>
    <col min="2" max="2" width="13.59765625" style="13" customWidth="1"/>
    <col min="3" max="3" width="15.69921875" style="13" customWidth="1"/>
    <col min="4" max="4" width="5.09765625" style="13" customWidth="1"/>
    <col min="5" max="5" width="10.19921875" style="135" customWidth="1"/>
    <col min="6" max="6" width="6.8984375" style="135" customWidth="1"/>
    <col min="7" max="10" width="13.09765625" style="135" customWidth="1"/>
    <col min="11" max="12" width="8.5" style="135" customWidth="1"/>
    <col min="13" max="13" width="12.19921875" style="135" customWidth="1"/>
    <col min="14" max="14" width="8.3984375" style="135" customWidth="1"/>
    <col min="15" max="15" width="7.69921875" style="135" customWidth="1"/>
    <col min="16" max="16" width="8.09765625" style="13" customWidth="1"/>
    <col min="17" max="16384" width="9" style="13"/>
  </cols>
  <sheetData>
    <row r="1" spans="1:16" s="11" customFormat="1" ht="30" customHeight="1">
      <c r="A1" s="400" t="s">
        <v>351</v>
      </c>
      <c r="B1" s="417"/>
      <c r="C1" s="417"/>
      <c r="D1" s="417"/>
      <c r="E1" s="417"/>
      <c r="F1" s="417"/>
      <c r="G1" s="417"/>
      <c r="H1" s="417"/>
      <c r="I1" s="417"/>
      <c r="J1" s="417"/>
      <c r="K1" s="417"/>
      <c r="L1" s="417"/>
      <c r="M1" s="417"/>
      <c r="N1" s="417"/>
      <c r="O1" s="417"/>
      <c r="P1" s="417"/>
    </row>
    <row r="2" spans="1:16" ht="14.1" customHeight="1">
      <c r="A2" s="387" t="str">
        <f>'3-9-6在产品（自制半成品）'!A2:O2</f>
        <v>评估基准日：2024年12月5日</v>
      </c>
      <c r="B2" s="387"/>
      <c r="C2" s="387"/>
      <c r="D2" s="387"/>
      <c r="E2" s="387"/>
      <c r="F2" s="387"/>
      <c r="G2" s="401"/>
      <c r="H2" s="401"/>
      <c r="I2" s="401"/>
      <c r="J2" s="401"/>
      <c r="K2" s="401"/>
      <c r="L2" s="401"/>
      <c r="M2" s="401"/>
      <c r="N2" s="401"/>
      <c r="O2" s="401"/>
      <c r="P2" s="401"/>
    </row>
    <row r="3" spans="1:16" ht="15.75" customHeight="1">
      <c r="A3" s="16" t="str">
        <f>'表3-1货币汇总表'!A3</f>
        <v>被评估单位（或产权持有人）：攀枝花市尚亿科技有限责任公司</v>
      </c>
      <c r="P3" s="17" t="s">
        <v>151</v>
      </c>
    </row>
    <row r="4" spans="1:16" s="12" customFormat="1" ht="15.75" customHeight="1">
      <c r="A4" s="407" t="s">
        <v>152</v>
      </c>
      <c r="B4" s="407" t="s">
        <v>352</v>
      </c>
      <c r="C4" s="407" t="s">
        <v>353</v>
      </c>
      <c r="D4" s="409" t="s">
        <v>332</v>
      </c>
      <c r="E4" s="407" t="str">
        <f>'3-9-6在产品（自制半成品）'!D4</f>
        <v>账面价值</v>
      </c>
      <c r="F4" s="407"/>
      <c r="G4" s="407"/>
      <c r="H4" s="407" t="str">
        <f>'3-9-6在产品（自制半成品）'!G4</f>
        <v>申报价值</v>
      </c>
      <c r="I4" s="407"/>
      <c r="J4" s="407"/>
      <c r="K4" s="418" t="s">
        <v>118</v>
      </c>
      <c r="L4" s="418"/>
      <c r="M4" s="421"/>
      <c r="N4" s="419" t="s">
        <v>119</v>
      </c>
      <c r="O4" s="418" t="s">
        <v>154</v>
      </c>
      <c r="P4" s="407" t="s">
        <v>212</v>
      </c>
    </row>
    <row r="5" spans="1:16" s="12" customFormat="1" ht="15.75" customHeight="1">
      <c r="A5" s="408"/>
      <c r="B5" s="408"/>
      <c r="C5" s="408"/>
      <c r="D5" s="410"/>
      <c r="E5" s="18" t="s">
        <v>333</v>
      </c>
      <c r="F5" s="18" t="s">
        <v>334</v>
      </c>
      <c r="G5" s="18" t="s">
        <v>335</v>
      </c>
      <c r="H5" s="18" t="s">
        <v>333</v>
      </c>
      <c r="I5" s="18" t="s">
        <v>334</v>
      </c>
      <c r="J5" s="18" t="s">
        <v>335</v>
      </c>
      <c r="K5" s="175" t="s">
        <v>336</v>
      </c>
      <c r="L5" s="175" t="s">
        <v>337</v>
      </c>
      <c r="M5" s="175" t="s">
        <v>335</v>
      </c>
      <c r="N5" s="429"/>
      <c r="O5" s="421"/>
      <c r="P5" s="408"/>
    </row>
    <row r="6" spans="1:16" ht="15.75" customHeight="1">
      <c r="A6" s="50"/>
      <c r="B6" s="140"/>
      <c r="C6" s="21"/>
      <c r="D6" s="173"/>
      <c r="E6" s="174"/>
      <c r="F6" s="174"/>
      <c r="G6" s="174"/>
      <c r="H6" s="25" t="str">
        <f>IF(E6="","",E6)</f>
        <v/>
      </c>
      <c r="I6" s="174" t="str">
        <f>IF(F6="","",F6)</f>
        <v/>
      </c>
      <c r="J6" s="174" t="str">
        <f>IF(G6="","",G6)</f>
        <v/>
      </c>
      <c r="K6" s="32" t="str">
        <f>IF(H6="","",H6)</f>
        <v/>
      </c>
      <c r="L6" s="32"/>
      <c r="M6" s="32"/>
      <c r="N6" s="32" t="str">
        <f>IF(J6="","",M6-J6)</f>
        <v/>
      </c>
      <c r="O6" s="32" t="str">
        <f>IF(J6="","",N6/J6*100)</f>
        <v/>
      </c>
      <c r="P6" s="26"/>
    </row>
    <row r="7" spans="1:16" ht="15.75" customHeight="1">
      <c r="A7" s="21"/>
      <c r="B7" s="58"/>
      <c r="C7" s="21"/>
      <c r="D7" s="26"/>
      <c r="E7" s="174"/>
      <c r="F7" s="174"/>
      <c r="G7" s="174"/>
      <c r="H7" s="25" t="str">
        <f t="shared" ref="H7:H26" si="0">IF(E7="","",E7)</f>
        <v/>
      </c>
      <c r="I7" s="174" t="str">
        <f t="shared" ref="I7:I26" si="1">IF(F7="","",F7)</f>
        <v/>
      </c>
      <c r="J7" s="174" t="str">
        <f t="shared" ref="J7:J26" si="2">IF(G7="","",G7)</f>
        <v/>
      </c>
      <c r="K7" s="32" t="str">
        <f t="shared" ref="K7:K26" si="3">IF(H7="","",H7)</f>
        <v/>
      </c>
      <c r="L7" s="32"/>
      <c r="M7" s="32"/>
      <c r="N7" s="32" t="str">
        <f t="shared" ref="N7:N26" si="4">IF(J7="","",M7-J7)</f>
        <v/>
      </c>
      <c r="O7" s="32" t="str">
        <f t="shared" ref="O7:O26" si="5">IF(J7="","",N7/J7*100)</f>
        <v/>
      </c>
      <c r="P7" s="26"/>
    </row>
    <row r="8" spans="1:16" ht="15.75" customHeight="1">
      <c r="A8" s="21"/>
      <c r="B8" s="22"/>
      <c r="C8" s="21"/>
      <c r="D8" s="26"/>
      <c r="E8" s="174"/>
      <c r="F8" s="174"/>
      <c r="G8" s="174"/>
      <c r="H8" s="25" t="str">
        <f t="shared" si="0"/>
        <v/>
      </c>
      <c r="I8" s="174" t="str">
        <f t="shared" si="1"/>
        <v/>
      </c>
      <c r="J8" s="174" t="str">
        <f t="shared" si="2"/>
        <v/>
      </c>
      <c r="K8" s="32" t="str">
        <f t="shared" si="3"/>
        <v/>
      </c>
      <c r="L8" s="32"/>
      <c r="M8" s="32"/>
      <c r="N8" s="32" t="str">
        <f t="shared" si="4"/>
        <v/>
      </c>
      <c r="O8" s="32" t="str">
        <f t="shared" si="5"/>
        <v/>
      </c>
      <c r="P8" s="26"/>
    </row>
    <row r="9" spans="1:16" ht="15.75" customHeight="1">
      <c r="A9" s="21"/>
      <c r="B9" s="22"/>
      <c r="C9" s="21"/>
      <c r="D9" s="26"/>
      <c r="E9" s="174"/>
      <c r="F9" s="174"/>
      <c r="G9" s="174"/>
      <c r="H9" s="25" t="str">
        <f t="shared" si="0"/>
        <v/>
      </c>
      <c r="I9" s="174" t="str">
        <f t="shared" si="1"/>
        <v/>
      </c>
      <c r="J9" s="174" t="str">
        <f t="shared" si="2"/>
        <v/>
      </c>
      <c r="K9" s="32" t="str">
        <f t="shared" si="3"/>
        <v/>
      </c>
      <c r="L9" s="32"/>
      <c r="M9" s="32"/>
      <c r="N9" s="32" t="str">
        <f t="shared" si="4"/>
        <v/>
      </c>
      <c r="O9" s="32" t="str">
        <f t="shared" si="5"/>
        <v/>
      </c>
      <c r="P9" s="26"/>
    </row>
    <row r="10" spans="1:16" ht="15.75" customHeight="1">
      <c r="A10" s="21"/>
      <c r="B10" s="22"/>
      <c r="C10" s="21"/>
      <c r="D10" s="26"/>
      <c r="E10" s="174"/>
      <c r="F10" s="174"/>
      <c r="G10" s="174"/>
      <c r="H10" s="25" t="str">
        <f t="shared" si="0"/>
        <v/>
      </c>
      <c r="I10" s="174" t="str">
        <f t="shared" si="1"/>
        <v/>
      </c>
      <c r="J10" s="174" t="str">
        <f t="shared" si="2"/>
        <v/>
      </c>
      <c r="K10" s="32" t="str">
        <f t="shared" si="3"/>
        <v/>
      </c>
      <c r="L10" s="32"/>
      <c r="M10" s="32"/>
      <c r="N10" s="32" t="str">
        <f t="shared" si="4"/>
        <v/>
      </c>
      <c r="O10" s="32" t="str">
        <f t="shared" si="5"/>
        <v/>
      </c>
      <c r="P10" s="26"/>
    </row>
    <row r="11" spans="1:16" ht="15.75" customHeight="1">
      <c r="A11" s="21"/>
      <c r="B11" s="22"/>
      <c r="C11" s="21"/>
      <c r="D11" s="26"/>
      <c r="E11" s="174"/>
      <c r="F11" s="174"/>
      <c r="G11" s="174"/>
      <c r="H11" s="25" t="str">
        <f t="shared" si="0"/>
        <v/>
      </c>
      <c r="I11" s="174" t="str">
        <f t="shared" si="1"/>
        <v/>
      </c>
      <c r="J11" s="174" t="str">
        <f t="shared" si="2"/>
        <v/>
      </c>
      <c r="K11" s="32" t="str">
        <f t="shared" si="3"/>
        <v/>
      </c>
      <c r="L11" s="32"/>
      <c r="M11" s="32"/>
      <c r="N11" s="32" t="str">
        <f t="shared" si="4"/>
        <v/>
      </c>
      <c r="O11" s="32" t="str">
        <f t="shared" si="5"/>
        <v/>
      </c>
      <c r="P11" s="26"/>
    </row>
    <row r="12" spans="1:16" ht="15.75" customHeight="1">
      <c r="A12" s="21"/>
      <c r="B12" s="22"/>
      <c r="C12" s="21"/>
      <c r="D12" s="26"/>
      <c r="E12" s="174"/>
      <c r="F12" s="174"/>
      <c r="G12" s="174"/>
      <c r="H12" s="25" t="str">
        <f t="shared" si="0"/>
        <v/>
      </c>
      <c r="I12" s="174" t="str">
        <f t="shared" si="1"/>
        <v/>
      </c>
      <c r="J12" s="174" t="str">
        <f t="shared" si="2"/>
        <v/>
      </c>
      <c r="K12" s="32" t="str">
        <f t="shared" si="3"/>
        <v/>
      </c>
      <c r="L12" s="32"/>
      <c r="M12" s="32"/>
      <c r="N12" s="32" t="str">
        <f t="shared" si="4"/>
        <v/>
      </c>
      <c r="O12" s="32" t="str">
        <f t="shared" si="5"/>
        <v/>
      </c>
      <c r="P12" s="26"/>
    </row>
    <row r="13" spans="1:16" ht="15.75" customHeight="1">
      <c r="A13" s="21"/>
      <c r="B13" s="58"/>
      <c r="C13" s="21"/>
      <c r="D13" s="26"/>
      <c r="E13" s="174"/>
      <c r="F13" s="174"/>
      <c r="G13" s="174"/>
      <c r="H13" s="25" t="str">
        <f t="shared" si="0"/>
        <v/>
      </c>
      <c r="I13" s="174" t="str">
        <f t="shared" si="1"/>
        <v/>
      </c>
      <c r="J13" s="174" t="str">
        <f t="shared" si="2"/>
        <v/>
      </c>
      <c r="K13" s="32" t="str">
        <f t="shared" si="3"/>
        <v/>
      </c>
      <c r="L13" s="32"/>
      <c r="M13" s="32"/>
      <c r="N13" s="32" t="str">
        <f t="shared" si="4"/>
        <v/>
      </c>
      <c r="O13" s="32" t="str">
        <f t="shared" si="5"/>
        <v/>
      </c>
      <c r="P13" s="26"/>
    </row>
    <row r="14" spans="1:16" ht="15.75" customHeight="1">
      <c r="A14" s="21"/>
      <c r="B14" s="58"/>
      <c r="C14" s="21"/>
      <c r="D14" s="26"/>
      <c r="E14" s="174"/>
      <c r="F14" s="174"/>
      <c r="G14" s="174"/>
      <c r="H14" s="25" t="str">
        <f t="shared" si="0"/>
        <v/>
      </c>
      <c r="I14" s="174" t="str">
        <f t="shared" si="1"/>
        <v/>
      </c>
      <c r="J14" s="174" t="str">
        <f t="shared" si="2"/>
        <v/>
      </c>
      <c r="K14" s="32" t="str">
        <f t="shared" si="3"/>
        <v/>
      </c>
      <c r="L14" s="32"/>
      <c r="M14" s="32"/>
      <c r="N14" s="32" t="str">
        <f t="shared" si="4"/>
        <v/>
      </c>
      <c r="O14" s="32" t="str">
        <f t="shared" si="5"/>
        <v/>
      </c>
      <c r="P14" s="26"/>
    </row>
    <row r="15" spans="1:16" ht="15.75" customHeight="1">
      <c r="A15" s="21"/>
      <c r="B15" s="22"/>
      <c r="C15" s="21"/>
      <c r="D15" s="26"/>
      <c r="E15" s="174"/>
      <c r="F15" s="174"/>
      <c r="G15" s="174"/>
      <c r="H15" s="25" t="str">
        <f t="shared" si="0"/>
        <v/>
      </c>
      <c r="I15" s="174" t="str">
        <f t="shared" si="1"/>
        <v/>
      </c>
      <c r="J15" s="174" t="str">
        <f t="shared" si="2"/>
        <v/>
      </c>
      <c r="K15" s="32" t="str">
        <f t="shared" si="3"/>
        <v/>
      </c>
      <c r="L15" s="32"/>
      <c r="M15" s="32"/>
      <c r="N15" s="32" t="str">
        <f t="shared" si="4"/>
        <v/>
      </c>
      <c r="O15" s="32" t="str">
        <f t="shared" si="5"/>
        <v/>
      </c>
      <c r="P15" s="26"/>
    </row>
    <row r="16" spans="1:16" ht="15.75" customHeight="1">
      <c r="A16" s="21"/>
      <c r="B16" s="22"/>
      <c r="C16" s="21"/>
      <c r="D16" s="26"/>
      <c r="E16" s="174"/>
      <c r="F16" s="174"/>
      <c r="G16" s="174"/>
      <c r="H16" s="25" t="str">
        <f t="shared" si="0"/>
        <v/>
      </c>
      <c r="I16" s="174" t="str">
        <f t="shared" si="1"/>
        <v/>
      </c>
      <c r="J16" s="174" t="str">
        <f t="shared" si="2"/>
        <v/>
      </c>
      <c r="K16" s="32" t="str">
        <f t="shared" si="3"/>
        <v/>
      </c>
      <c r="L16" s="32"/>
      <c r="M16" s="32"/>
      <c r="N16" s="32" t="str">
        <f t="shared" si="4"/>
        <v/>
      </c>
      <c r="O16" s="32" t="str">
        <f t="shared" si="5"/>
        <v/>
      </c>
      <c r="P16" s="26"/>
    </row>
    <row r="17" spans="1:16" ht="15.75" customHeight="1">
      <c r="A17" s="21"/>
      <c r="B17" s="22"/>
      <c r="C17" s="21"/>
      <c r="D17" s="26"/>
      <c r="E17" s="174"/>
      <c r="F17" s="174"/>
      <c r="G17" s="174"/>
      <c r="H17" s="25" t="str">
        <f t="shared" si="0"/>
        <v/>
      </c>
      <c r="I17" s="174" t="str">
        <f t="shared" si="1"/>
        <v/>
      </c>
      <c r="J17" s="174" t="str">
        <f t="shared" si="2"/>
        <v/>
      </c>
      <c r="K17" s="32" t="str">
        <f t="shared" si="3"/>
        <v/>
      </c>
      <c r="L17" s="32"/>
      <c r="M17" s="32"/>
      <c r="N17" s="32" t="str">
        <f t="shared" si="4"/>
        <v/>
      </c>
      <c r="O17" s="32" t="str">
        <f t="shared" si="5"/>
        <v/>
      </c>
      <c r="P17" s="26"/>
    </row>
    <row r="18" spans="1:16" ht="15.75" customHeight="1">
      <c r="A18" s="21"/>
      <c r="B18" s="22"/>
      <c r="C18" s="21"/>
      <c r="D18" s="26"/>
      <c r="E18" s="174"/>
      <c r="F18" s="174"/>
      <c r="G18" s="174"/>
      <c r="H18" s="25" t="str">
        <f t="shared" si="0"/>
        <v/>
      </c>
      <c r="I18" s="174" t="str">
        <f t="shared" si="1"/>
        <v/>
      </c>
      <c r="J18" s="174" t="str">
        <f t="shared" si="2"/>
        <v/>
      </c>
      <c r="K18" s="32" t="str">
        <f t="shared" si="3"/>
        <v/>
      </c>
      <c r="L18" s="32"/>
      <c r="M18" s="32"/>
      <c r="N18" s="32" t="str">
        <f t="shared" si="4"/>
        <v/>
      </c>
      <c r="O18" s="32" t="str">
        <f t="shared" si="5"/>
        <v/>
      </c>
      <c r="P18" s="26"/>
    </row>
    <row r="19" spans="1:16" ht="15.75" customHeight="1">
      <c r="A19" s="21"/>
      <c r="B19" s="22"/>
      <c r="C19" s="21"/>
      <c r="D19" s="26"/>
      <c r="E19" s="174"/>
      <c r="F19" s="174"/>
      <c r="G19" s="174"/>
      <c r="H19" s="25" t="str">
        <f t="shared" si="0"/>
        <v/>
      </c>
      <c r="I19" s="174" t="str">
        <f t="shared" si="1"/>
        <v/>
      </c>
      <c r="J19" s="174" t="str">
        <f t="shared" si="2"/>
        <v/>
      </c>
      <c r="K19" s="32" t="str">
        <f t="shared" si="3"/>
        <v/>
      </c>
      <c r="L19" s="32"/>
      <c r="M19" s="32"/>
      <c r="N19" s="32" t="str">
        <f t="shared" si="4"/>
        <v/>
      </c>
      <c r="O19" s="32" t="str">
        <f t="shared" si="5"/>
        <v/>
      </c>
      <c r="P19" s="26"/>
    </row>
    <row r="20" spans="1:16" ht="15.75" customHeight="1">
      <c r="A20" s="21"/>
      <c r="B20" s="22"/>
      <c r="C20" s="21"/>
      <c r="D20" s="26"/>
      <c r="E20" s="174"/>
      <c r="F20" s="174"/>
      <c r="G20" s="174"/>
      <c r="H20" s="25" t="str">
        <f t="shared" si="0"/>
        <v/>
      </c>
      <c r="I20" s="174" t="str">
        <f t="shared" si="1"/>
        <v/>
      </c>
      <c r="J20" s="174" t="str">
        <f t="shared" si="2"/>
        <v/>
      </c>
      <c r="K20" s="32" t="str">
        <f t="shared" si="3"/>
        <v/>
      </c>
      <c r="L20" s="32"/>
      <c r="M20" s="32"/>
      <c r="N20" s="32" t="str">
        <f t="shared" si="4"/>
        <v/>
      </c>
      <c r="O20" s="32" t="str">
        <f t="shared" si="5"/>
        <v/>
      </c>
      <c r="P20" s="26"/>
    </row>
    <row r="21" spans="1:16" ht="15.75" customHeight="1">
      <c r="A21" s="21"/>
      <c r="B21" s="22"/>
      <c r="C21" s="21"/>
      <c r="D21" s="26"/>
      <c r="E21" s="174"/>
      <c r="F21" s="174"/>
      <c r="G21" s="174"/>
      <c r="H21" s="25" t="str">
        <f t="shared" si="0"/>
        <v/>
      </c>
      <c r="I21" s="174" t="str">
        <f t="shared" si="1"/>
        <v/>
      </c>
      <c r="J21" s="174" t="str">
        <f t="shared" si="2"/>
        <v/>
      </c>
      <c r="K21" s="32" t="str">
        <f t="shared" si="3"/>
        <v/>
      </c>
      <c r="L21" s="32"/>
      <c r="M21" s="32"/>
      <c r="N21" s="32" t="str">
        <f t="shared" si="4"/>
        <v/>
      </c>
      <c r="O21" s="32" t="str">
        <f t="shared" si="5"/>
        <v/>
      </c>
      <c r="P21" s="26"/>
    </row>
    <row r="22" spans="1:16" ht="15.75" customHeight="1">
      <c r="A22" s="21"/>
      <c r="B22" s="58"/>
      <c r="C22" s="21"/>
      <c r="D22" s="26"/>
      <c r="E22" s="174"/>
      <c r="F22" s="174"/>
      <c r="G22" s="174"/>
      <c r="H22" s="25" t="str">
        <f t="shared" si="0"/>
        <v/>
      </c>
      <c r="I22" s="174" t="str">
        <f t="shared" si="1"/>
        <v/>
      </c>
      <c r="J22" s="174" t="str">
        <f t="shared" si="2"/>
        <v/>
      </c>
      <c r="K22" s="32" t="str">
        <f t="shared" si="3"/>
        <v/>
      </c>
      <c r="L22" s="32"/>
      <c r="M22" s="32"/>
      <c r="N22" s="32" t="str">
        <f t="shared" si="4"/>
        <v/>
      </c>
      <c r="O22" s="32" t="str">
        <f t="shared" si="5"/>
        <v/>
      </c>
      <c r="P22" s="26"/>
    </row>
    <row r="23" spans="1:16" ht="15.75" customHeight="1">
      <c r="A23" s="21"/>
      <c r="B23" s="58"/>
      <c r="C23" s="21"/>
      <c r="D23" s="26"/>
      <c r="E23" s="174"/>
      <c r="F23" s="174"/>
      <c r="G23" s="174"/>
      <c r="H23" s="25" t="str">
        <f t="shared" si="0"/>
        <v/>
      </c>
      <c r="I23" s="174" t="str">
        <f t="shared" si="1"/>
        <v/>
      </c>
      <c r="J23" s="174" t="str">
        <f t="shared" si="2"/>
        <v/>
      </c>
      <c r="K23" s="32" t="str">
        <f t="shared" si="3"/>
        <v/>
      </c>
      <c r="L23" s="32"/>
      <c r="M23" s="32"/>
      <c r="N23" s="32" t="str">
        <f t="shared" si="4"/>
        <v/>
      </c>
      <c r="O23" s="32" t="str">
        <f t="shared" si="5"/>
        <v/>
      </c>
      <c r="P23" s="26"/>
    </row>
    <row r="24" spans="1:16" ht="15.75" customHeight="1">
      <c r="A24" s="21"/>
      <c r="B24" s="22"/>
      <c r="C24" s="21"/>
      <c r="D24" s="26"/>
      <c r="E24" s="174"/>
      <c r="F24" s="174"/>
      <c r="G24" s="174"/>
      <c r="H24" s="25" t="str">
        <f t="shared" si="0"/>
        <v/>
      </c>
      <c r="I24" s="174" t="str">
        <f t="shared" si="1"/>
        <v/>
      </c>
      <c r="J24" s="174" t="str">
        <f t="shared" si="2"/>
        <v/>
      </c>
      <c r="K24" s="32" t="str">
        <f t="shared" si="3"/>
        <v/>
      </c>
      <c r="L24" s="32"/>
      <c r="M24" s="32"/>
      <c r="N24" s="32" t="str">
        <f t="shared" si="4"/>
        <v/>
      </c>
      <c r="O24" s="32" t="str">
        <f t="shared" si="5"/>
        <v/>
      </c>
      <c r="P24" s="26"/>
    </row>
    <row r="25" spans="1:16" ht="15.75" customHeight="1">
      <c r="A25" s="21"/>
      <c r="B25" s="22"/>
      <c r="C25" s="21"/>
      <c r="D25" s="26"/>
      <c r="E25" s="174"/>
      <c r="F25" s="174"/>
      <c r="G25" s="174"/>
      <c r="H25" s="25" t="str">
        <f t="shared" si="0"/>
        <v/>
      </c>
      <c r="I25" s="174" t="str">
        <f t="shared" si="1"/>
        <v/>
      </c>
      <c r="J25" s="174" t="str">
        <f t="shared" si="2"/>
        <v/>
      </c>
      <c r="K25" s="32" t="str">
        <f t="shared" si="3"/>
        <v/>
      </c>
      <c r="L25" s="32"/>
      <c r="M25" s="32"/>
      <c r="N25" s="32" t="str">
        <f t="shared" si="4"/>
        <v/>
      </c>
      <c r="O25" s="32" t="str">
        <f t="shared" si="5"/>
        <v/>
      </c>
      <c r="P25" s="26"/>
    </row>
    <row r="26" spans="1:16" ht="15.75" customHeight="1">
      <c r="A26" s="21"/>
      <c r="B26" s="22"/>
      <c r="C26" s="21"/>
      <c r="D26" s="26"/>
      <c r="E26" s="174"/>
      <c r="F26" s="174"/>
      <c r="G26" s="174"/>
      <c r="H26" s="25" t="str">
        <f t="shared" si="0"/>
        <v/>
      </c>
      <c r="I26" s="174" t="str">
        <f t="shared" si="1"/>
        <v/>
      </c>
      <c r="J26" s="174" t="str">
        <f t="shared" si="2"/>
        <v/>
      </c>
      <c r="K26" s="32" t="str">
        <f t="shared" si="3"/>
        <v/>
      </c>
      <c r="L26" s="32"/>
      <c r="M26" s="32"/>
      <c r="N26" s="32" t="str">
        <f t="shared" si="4"/>
        <v/>
      </c>
      <c r="O26" s="32" t="str">
        <f t="shared" si="5"/>
        <v/>
      </c>
      <c r="P26" s="26"/>
    </row>
    <row r="27" spans="1:16" ht="15.75" customHeight="1">
      <c r="A27" s="393" t="s">
        <v>283</v>
      </c>
      <c r="B27" s="394"/>
      <c r="C27" s="21"/>
      <c r="D27" s="26"/>
      <c r="E27" s="47"/>
      <c r="F27" s="32"/>
      <c r="G27" s="32">
        <f>SUM(G6:G26)</f>
        <v>0</v>
      </c>
      <c r="H27" s="32"/>
      <c r="I27" s="32"/>
      <c r="J27" s="32">
        <f>SUM(J6:J26)</f>
        <v>0</v>
      </c>
      <c r="K27" s="32"/>
      <c r="L27" s="32"/>
      <c r="M27" s="32">
        <f>SUM(M6:M26)</f>
        <v>0</v>
      </c>
      <c r="N27" s="32">
        <f>M27-J27</f>
        <v>0</v>
      </c>
      <c r="O27" s="32" t="str">
        <f>IF(J27=0,"",N27/J27*100)</f>
        <v/>
      </c>
      <c r="P27" s="26"/>
    </row>
    <row r="28" spans="1:16" ht="15.75" customHeight="1">
      <c r="A28" s="28" t="str">
        <f>'3-9-6在产品（自制半成品）'!A28</f>
        <v>被评估单位（或产权持有单位）
填表人：</v>
      </c>
      <c r="B28" s="28"/>
      <c r="C28" s="28"/>
      <c r="D28" s="28"/>
      <c r="K28" s="29" t="str">
        <f>'3-9-6在产品（自制半成品）'!K28</f>
        <v>资产评估专业人员：邓晓川、张文斌</v>
      </c>
      <c r="L28" s="29"/>
      <c r="M28" s="29"/>
      <c r="N28" s="29"/>
      <c r="O28" s="29"/>
      <c r="P28" s="29"/>
    </row>
    <row r="29" spans="1:16" ht="15.75" customHeight="1">
      <c r="A29" s="28" t="str">
        <f>'3-9-6在产品（自制半成品）'!A29</f>
        <v>填表日期：2024年12月5日</v>
      </c>
      <c r="B29" s="28"/>
      <c r="C29" s="28"/>
      <c r="D29" s="28"/>
    </row>
  </sheetData>
  <mergeCells count="13">
    <mergeCell ref="A1:P1"/>
    <mergeCell ref="A2:P2"/>
    <mergeCell ref="E4:G4"/>
    <mergeCell ref="H4:J4"/>
    <mergeCell ref="K4:M4"/>
    <mergeCell ref="N4:N5"/>
    <mergeCell ref="O4:O5"/>
    <mergeCell ref="P4:P5"/>
    <mergeCell ref="A27:B27"/>
    <mergeCell ref="A4:A5"/>
    <mergeCell ref="B4:B5"/>
    <mergeCell ref="C4:C5"/>
    <mergeCell ref="D4:D5"/>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Roman,常规"3-9-7
&amp;"宋体,常规"共&amp;"Times New Roman,常规"&amp;N&amp;"宋体,常规"页第&amp;"Times New Roman,常规"&amp;P&amp;"宋体,常规"页</oddHeader>
  </headerFooter>
</worksheet>
</file>

<file path=xl/worksheets/sheet3.xml><?xml version="1.0" encoding="utf-8"?>
<worksheet xmlns="http://schemas.openxmlformats.org/spreadsheetml/2006/main" xmlns:r="http://schemas.openxmlformats.org/officeDocument/2006/relationships">
  <dimension ref="B2:K14"/>
  <sheetViews>
    <sheetView workbookViewId="0">
      <pane xSplit="17" ySplit="19" topLeftCell="R20" activePane="bottomRight" state="frozen"/>
      <selection pane="topRight"/>
      <selection pane="bottomLeft"/>
      <selection pane="bottomRight" activeCell="E18" sqref="E18"/>
    </sheetView>
  </sheetViews>
  <sheetFormatPr defaultColWidth="9" defaultRowHeight="15.6"/>
  <cols>
    <col min="1" max="16384" width="9" style="250"/>
  </cols>
  <sheetData>
    <row r="2" spans="2:11" s="237" customFormat="1" ht="30" customHeight="1">
      <c r="B2" s="251" t="s">
        <v>81</v>
      </c>
      <c r="C2" s="252"/>
      <c r="D2" s="252"/>
      <c r="E2" s="252"/>
      <c r="F2" s="252"/>
      <c r="G2" s="252"/>
      <c r="H2" s="252"/>
      <c r="I2" s="252"/>
    </row>
    <row r="3" spans="2:11" s="249" customFormat="1" ht="28.5" customHeight="1">
      <c r="B3" s="253" t="s">
        <v>82</v>
      </c>
      <c r="C3" s="240"/>
      <c r="D3" s="240"/>
      <c r="E3" s="240"/>
      <c r="F3" s="240"/>
      <c r="G3" s="240"/>
      <c r="H3" s="240"/>
      <c r="I3" s="240"/>
    </row>
    <row r="4" spans="2:11" s="249" customFormat="1" ht="28.5" customHeight="1">
      <c r="B4" s="253" t="s">
        <v>83</v>
      </c>
      <c r="C4" s="240"/>
      <c r="D4" s="240"/>
      <c r="E4" s="240"/>
      <c r="F4" s="240"/>
      <c r="G4" s="240"/>
      <c r="H4" s="240"/>
      <c r="I4" s="240"/>
    </row>
    <row r="5" spans="2:11" s="249" customFormat="1" ht="28.5" customHeight="1">
      <c r="B5" s="254" t="s">
        <v>84</v>
      </c>
      <c r="C5" s="254"/>
      <c r="D5" s="254"/>
      <c r="E5" s="254"/>
      <c r="F5" s="254"/>
      <c r="G5" s="254"/>
      <c r="H5" s="254"/>
      <c r="I5" s="254"/>
      <c r="J5" s="254"/>
      <c r="K5" s="254"/>
    </row>
    <row r="6" spans="2:11" s="249" customFormat="1" ht="28.5" customHeight="1">
      <c r="B6" s="255" t="s">
        <v>85</v>
      </c>
    </row>
    <row r="8" spans="2:11" ht="25.8">
      <c r="B8" s="256" t="s">
        <v>86</v>
      </c>
    </row>
    <row r="9" spans="2:11" ht="15.75" customHeight="1"/>
    <row r="10" spans="2:11" ht="15.75" customHeight="1">
      <c r="B10" s="257"/>
    </row>
    <row r="11" spans="2:11" ht="27.75" customHeight="1">
      <c r="B11" s="257" t="s">
        <v>87</v>
      </c>
    </row>
    <row r="12" spans="2:11">
      <c r="B12" s="257" t="s">
        <v>88</v>
      </c>
    </row>
    <row r="13" spans="2:11" ht="13.5" customHeight="1"/>
    <row r="14" spans="2:11">
      <c r="B14" s="257" t="s">
        <v>89</v>
      </c>
    </row>
  </sheetData>
  <phoneticPr fontId="19" type="noConversion"/>
  <pageMargins left="0.75" right="0.75" top="1" bottom="1" header="0.5" footer="0.5"/>
  <headerFooter alignWithMargins="0"/>
</worksheet>
</file>

<file path=xl/worksheets/sheet30.xml><?xml version="1.0" encoding="utf-8"?>
<worksheet xmlns="http://schemas.openxmlformats.org/spreadsheetml/2006/main" xmlns:r="http://schemas.openxmlformats.org/officeDocument/2006/relationships">
  <sheetPr codeName="Sheet32">
    <pageSetUpPr fitToPage="1"/>
  </sheetPr>
  <dimension ref="A1:O18"/>
  <sheetViews>
    <sheetView workbookViewId="0">
      <pane xSplit="6" ySplit="5" topLeftCell="G6" activePane="bottomRight" state="frozen"/>
      <selection sqref="A1:O1"/>
      <selection pane="topRight" sqref="A1:O1"/>
      <selection pane="bottomLeft" sqref="A1:O1"/>
      <selection pane="bottomRight" sqref="A1:O1"/>
    </sheetView>
  </sheetViews>
  <sheetFormatPr defaultColWidth="9" defaultRowHeight="15.75" customHeight="1"/>
  <cols>
    <col min="1" max="1" width="4.59765625" style="13" customWidth="1"/>
    <col min="2" max="2" width="20" style="13" customWidth="1"/>
    <col min="3" max="3" width="9.5" style="161" customWidth="1"/>
    <col min="4" max="4" width="8.5" style="162" customWidth="1"/>
    <col min="5" max="5" width="10.59765625" style="15" customWidth="1"/>
    <col min="6" max="6" width="11.19921875" style="163" customWidth="1"/>
    <col min="7" max="7" width="11.19921875" style="15" customWidth="1"/>
    <col min="8" max="8" width="11.19921875" style="163" customWidth="1"/>
    <col min="9" max="9" width="8.69921875" style="15" customWidth="1"/>
    <col min="10" max="10" width="8.5" style="13" customWidth="1"/>
    <col min="11" max="11" width="9.69921875" style="13" customWidth="1"/>
    <col min="12" max="12" width="10.3984375" style="13" customWidth="1"/>
    <col min="13" max="13" width="8" style="13" customWidth="1"/>
    <col min="14" max="14" width="7" style="13" customWidth="1"/>
    <col min="15" max="15" width="9.8984375" style="13" customWidth="1"/>
    <col min="16" max="16384" width="9" style="13"/>
  </cols>
  <sheetData>
    <row r="1" spans="1:15" s="11" customFormat="1" ht="30" customHeight="1">
      <c r="A1" s="400" t="s">
        <v>354</v>
      </c>
      <c r="B1" s="417"/>
      <c r="C1" s="417"/>
      <c r="D1" s="417"/>
      <c r="E1" s="417"/>
      <c r="F1" s="417"/>
      <c r="G1" s="417"/>
      <c r="H1" s="417"/>
      <c r="I1" s="417"/>
      <c r="J1" s="417"/>
      <c r="K1" s="417"/>
      <c r="L1" s="417"/>
      <c r="M1" s="417"/>
      <c r="N1" s="417"/>
      <c r="O1" s="417"/>
    </row>
    <row r="2" spans="1:15" ht="14.1" customHeight="1">
      <c r="A2" s="387" t="str">
        <f>'3-9-7发出商品'!A2:P2</f>
        <v>评估基准日：2024年12月5日</v>
      </c>
      <c r="B2" s="387"/>
      <c r="C2" s="387"/>
      <c r="D2" s="387"/>
      <c r="E2" s="387"/>
      <c r="F2" s="387"/>
      <c r="G2" s="387"/>
      <c r="H2" s="387"/>
      <c r="I2" s="401"/>
      <c r="J2" s="401"/>
      <c r="K2" s="401"/>
      <c r="L2" s="401"/>
      <c r="M2" s="401"/>
      <c r="N2" s="401"/>
      <c r="O2" s="401"/>
    </row>
    <row r="3" spans="1:15" ht="15.75" customHeight="1">
      <c r="A3" s="16" t="str">
        <f>'表3-1货币汇总表'!A3</f>
        <v>被评估单位（或产权持有人）：攀枝花市尚亿科技有限责任公司</v>
      </c>
      <c r="O3" s="17" t="s">
        <v>151</v>
      </c>
    </row>
    <row r="4" spans="1:15" s="12" customFormat="1" ht="20.100000000000001" customHeight="1">
      <c r="A4" s="407" t="s">
        <v>152</v>
      </c>
      <c r="B4" s="407" t="s">
        <v>331</v>
      </c>
      <c r="C4" s="430" t="s">
        <v>355</v>
      </c>
      <c r="D4" s="432" t="s">
        <v>356</v>
      </c>
      <c r="E4" s="407" t="str">
        <f>'3-9-7发出商品'!E4</f>
        <v>账面价值</v>
      </c>
      <c r="F4" s="407"/>
      <c r="G4" s="422" t="str">
        <f>'3-9-7发出商品'!H4</f>
        <v>申报价值</v>
      </c>
      <c r="H4" s="422"/>
      <c r="I4" s="422" t="s">
        <v>336</v>
      </c>
      <c r="J4" s="407" t="s">
        <v>118</v>
      </c>
      <c r="K4" s="408"/>
      <c r="L4" s="408"/>
      <c r="M4" s="411" t="s">
        <v>119</v>
      </c>
      <c r="N4" s="407" t="s">
        <v>154</v>
      </c>
      <c r="O4" s="407" t="s">
        <v>212</v>
      </c>
    </row>
    <row r="5" spans="1:15" s="12" customFormat="1" ht="20.100000000000001" customHeight="1">
      <c r="A5" s="408"/>
      <c r="B5" s="408"/>
      <c r="C5" s="431"/>
      <c r="D5" s="433"/>
      <c r="E5" s="164" t="s">
        <v>333</v>
      </c>
      <c r="F5" s="165" t="s">
        <v>335</v>
      </c>
      <c r="G5" s="164" t="s">
        <v>333</v>
      </c>
      <c r="H5" s="165" t="s">
        <v>335</v>
      </c>
      <c r="I5" s="423"/>
      <c r="J5" s="18" t="s">
        <v>357</v>
      </c>
      <c r="K5" s="18" t="s">
        <v>358</v>
      </c>
      <c r="L5" s="18" t="s">
        <v>335</v>
      </c>
      <c r="M5" s="412"/>
      <c r="N5" s="408"/>
      <c r="O5" s="408"/>
    </row>
    <row r="6" spans="1:15" ht="20.100000000000001" customHeight="1">
      <c r="A6" s="21"/>
      <c r="B6" s="58"/>
      <c r="C6" s="166"/>
      <c r="D6" s="167"/>
      <c r="E6" s="71"/>
      <c r="F6" s="167"/>
      <c r="G6" s="71" t="str">
        <f>IF(E6="","",E6)</f>
        <v/>
      </c>
      <c r="H6" s="168" t="str">
        <f>IF(F6="","",F6)</f>
        <v/>
      </c>
      <c r="I6" s="71" t="str">
        <f>IF(G6="","",G6)</f>
        <v/>
      </c>
      <c r="J6" s="32"/>
      <c r="K6" s="71"/>
      <c r="L6" s="32"/>
      <c r="M6" s="32" t="str">
        <f>IF(H6="","",L6-H6)</f>
        <v/>
      </c>
      <c r="N6" s="32" t="str">
        <f>IF(H6="","",M6/H6*100)</f>
        <v/>
      </c>
      <c r="O6" s="26"/>
    </row>
    <row r="7" spans="1:15" ht="20.100000000000001" customHeight="1">
      <c r="A7" s="21"/>
      <c r="B7" s="58"/>
      <c r="C7" s="166"/>
      <c r="D7" s="167"/>
      <c r="E7" s="71"/>
      <c r="F7" s="167"/>
      <c r="G7" s="71" t="str">
        <f t="shared" ref="G7:G15" si="0">IF(E7="","",E7)</f>
        <v/>
      </c>
      <c r="H7" s="168" t="str">
        <f t="shared" ref="H7:H15" si="1">IF(F7="","",F7)</f>
        <v/>
      </c>
      <c r="I7" s="71" t="str">
        <f t="shared" ref="I7:I15" si="2">IF(G7="","",G7)</f>
        <v/>
      </c>
      <c r="J7" s="32"/>
      <c r="K7" s="71"/>
      <c r="L7" s="32"/>
      <c r="M7" s="32" t="str">
        <f t="shared" ref="M7:M15" si="3">IF(H7="","",L7-H7)</f>
        <v/>
      </c>
      <c r="N7" s="32" t="str">
        <f t="shared" ref="N7:N15" si="4">IF(H7="","",M7/H7*100)</f>
        <v/>
      </c>
      <c r="O7" s="26"/>
    </row>
    <row r="8" spans="1:15" ht="20.100000000000001" customHeight="1">
      <c r="A8" s="21"/>
      <c r="B8" s="58"/>
      <c r="C8" s="166"/>
      <c r="D8" s="167"/>
      <c r="E8" s="71"/>
      <c r="F8" s="167"/>
      <c r="G8" s="71" t="str">
        <f t="shared" si="0"/>
        <v/>
      </c>
      <c r="H8" s="168" t="str">
        <f t="shared" si="1"/>
        <v/>
      </c>
      <c r="I8" s="71" t="str">
        <f t="shared" si="2"/>
        <v/>
      </c>
      <c r="J8" s="32"/>
      <c r="K8" s="71"/>
      <c r="L8" s="32"/>
      <c r="M8" s="32" t="str">
        <f t="shared" si="3"/>
        <v/>
      </c>
      <c r="N8" s="32" t="str">
        <f t="shared" si="4"/>
        <v/>
      </c>
      <c r="O8" s="26"/>
    </row>
    <row r="9" spans="1:15" ht="20.100000000000001" customHeight="1">
      <c r="A9" s="21"/>
      <c r="B9" s="22"/>
      <c r="C9" s="166"/>
      <c r="D9" s="167"/>
      <c r="E9" s="71"/>
      <c r="F9" s="168"/>
      <c r="G9" s="71" t="str">
        <f t="shared" si="0"/>
        <v/>
      </c>
      <c r="H9" s="168" t="str">
        <f t="shared" si="1"/>
        <v/>
      </c>
      <c r="I9" s="71" t="str">
        <f t="shared" si="2"/>
        <v/>
      </c>
      <c r="J9" s="32"/>
      <c r="K9" s="71"/>
      <c r="L9" s="32"/>
      <c r="M9" s="32" t="str">
        <f t="shared" si="3"/>
        <v/>
      </c>
      <c r="N9" s="32" t="str">
        <f t="shared" si="4"/>
        <v/>
      </c>
      <c r="O9" s="26"/>
    </row>
    <row r="10" spans="1:15" ht="20.100000000000001" customHeight="1">
      <c r="A10" s="21"/>
      <c r="B10" s="22"/>
      <c r="C10" s="166"/>
      <c r="D10" s="167"/>
      <c r="E10" s="71"/>
      <c r="F10" s="168"/>
      <c r="G10" s="71" t="str">
        <f t="shared" si="0"/>
        <v/>
      </c>
      <c r="H10" s="168" t="str">
        <f t="shared" si="1"/>
        <v/>
      </c>
      <c r="I10" s="71" t="str">
        <f t="shared" si="2"/>
        <v/>
      </c>
      <c r="J10" s="32"/>
      <c r="K10" s="71"/>
      <c r="L10" s="32"/>
      <c r="M10" s="32" t="str">
        <f t="shared" si="3"/>
        <v/>
      </c>
      <c r="N10" s="32" t="str">
        <f t="shared" si="4"/>
        <v/>
      </c>
      <c r="O10" s="26"/>
    </row>
    <row r="11" spans="1:15" ht="20.100000000000001" customHeight="1">
      <c r="A11" s="21"/>
      <c r="B11" s="22"/>
      <c r="C11" s="166"/>
      <c r="D11" s="167"/>
      <c r="E11" s="71"/>
      <c r="F11" s="168"/>
      <c r="G11" s="71" t="str">
        <f t="shared" si="0"/>
        <v/>
      </c>
      <c r="H11" s="168" t="str">
        <f t="shared" si="1"/>
        <v/>
      </c>
      <c r="I11" s="71" t="str">
        <f t="shared" si="2"/>
        <v/>
      </c>
      <c r="J11" s="32"/>
      <c r="K11" s="71"/>
      <c r="L11" s="32"/>
      <c r="M11" s="32" t="str">
        <f t="shared" si="3"/>
        <v/>
      </c>
      <c r="N11" s="32" t="str">
        <f t="shared" si="4"/>
        <v/>
      </c>
      <c r="O11" s="26"/>
    </row>
    <row r="12" spans="1:15" ht="20.100000000000001" customHeight="1">
      <c r="A12" s="21"/>
      <c r="B12" s="22"/>
      <c r="C12" s="166"/>
      <c r="D12" s="167"/>
      <c r="E12" s="71"/>
      <c r="F12" s="168"/>
      <c r="G12" s="71" t="str">
        <f t="shared" si="0"/>
        <v/>
      </c>
      <c r="H12" s="168" t="str">
        <f t="shared" si="1"/>
        <v/>
      </c>
      <c r="I12" s="71" t="str">
        <f t="shared" si="2"/>
        <v/>
      </c>
      <c r="J12" s="32"/>
      <c r="K12" s="71"/>
      <c r="L12" s="32"/>
      <c r="M12" s="32" t="str">
        <f t="shared" si="3"/>
        <v/>
      </c>
      <c r="N12" s="32" t="str">
        <f t="shared" si="4"/>
        <v/>
      </c>
      <c r="O12" s="26"/>
    </row>
    <row r="13" spans="1:15" ht="20.100000000000001" customHeight="1">
      <c r="A13" s="21"/>
      <c r="B13" s="22"/>
      <c r="C13" s="166"/>
      <c r="D13" s="167"/>
      <c r="E13" s="71"/>
      <c r="F13" s="168"/>
      <c r="G13" s="71" t="str">
        <f t="shared" si="0"/>
        <v/>
      </c>
      <c r="H13" s="168" t="str">
        <f t="shared" si="1"/>
        <v/>
      </c>
      <c r="I13" s="71" t="str">
        <f t="shared" si="2"/>
        <v/>
      </c>
      <c r="J13" s="32"/>
      <c r="K13" s="71"/>
      <c r="L13" s="32"/>
      <c r="M13" s="32" t="str">
        <f t="shared" si="3"/>
        <v/>
      </c>
      <c r="N13" s="32" t="str">
        <f t="shared" si="4"/>
        <v/>
      </c>
      <c r="O13" s="26"/>
    </row>
    <row r="14" spans="1:15" ht="20.100000000000001" customHeight="1">
      <c r="A14" s="21"/>
      <c r="B14" s="22"/>
      <c r="C14" s="166"/>
      <c r="D14" s="167"/>
      <c r="E14" s="71"/>
      <c r="F14" s="168"/>
      <c r="G14" s="71" t="str">
        <f t="shared" si="0"/>
        <v/>
      </c>
      <c r="H14" s="168" t="str">
        <f t="shared" si="1"/>
        <v/>
      </c>
      <c r="I14" s="71" t="str">
        <f t="shared" si="2"/>
        <v/>
      </c>
      <c r="J14" s="32"/>
      <c r="K14" s="71"/>
      <c r="L14" s="32"/>
      <c r="M14" s="32" t="str">
        <f t="shared" si="3"/>
        <v/>
      </c>
      <c r="N14" s="32" t="str">
        <f t="shared" si="4"/>
        <v/>
      </c>
      <c r="O14" s="26"/>
    </row>
    <row r="15" spans="1:15" ht="20.100000000000001" customHeight="1">
      <c r="A15" s="21"/>
      <c r="B15" s="22"/>
      <c r="C15" s="166"/>
      <c r="D15" s="167"/>
      <c r="E15" s="71"/>
      <c r="F15" s="168"/>
      <c r="G15" s="71" t="str">
        <f t="shared" si="0"/>
        <v/>
      </c>
      <c r="H15" s="168" t="str">
        <f t="shared" si="1"/>
        <v/>
      </c>
      <c r="I15" s="71" t="str">
        <f t="shared" si="2"/>
        <v/>
      </c>
      <c r="J15" s="32"/>
      <c r="K15" s="71"/>
      <c r="L15" s="32"/>
      <c r="M15" s="32" t="str">
        <f t="shared" si="3"/>
        <v/>
      </c>
      <c r="N15" s="32" t="str">
        <f t="shared" si="4"/>
        <v/>
      </c>
      <c r="O15" s="26"/>
    </row>
    <row r="16" spans="1:15" ht="20.100000000000001" customHeight="1">
      <c r="A16" s="393" t="s">
        <v>283</v>
      </c>
      <c r="B16" s="394"/>
      <c r="C16" s="169"/>
      <c r="D16" s="170"/>
      <c r="E16" s="71"/>
      <c r="F16" s="168">
        <f>SUM(F6:F15)</f>
        <v>0</v>
      </c>
      <c r="G16" s="71"/>
      <c r="H16" s="168">
        <f>SUM(H6:H15)</f>
        <v>0</v>
      </c>
      <c r="I16" s="71"/>
      <c r="J16" s="32">
        <f>SUM(J6:J15)</f>
        <v>0</v>
      </c>
      <c r="K16" s="32"/>
      <c r="L16" s="32">
        <f>SUM(L6:L15)</f>
        <v>0</v>
      </c>
      <c r="M16" s="32">
        <f>L16-H16</f>
        <v>0</v>
      </c>
      <c r="N16" s="32" t="str">
        <f>IF(H16=0,"",M16/H16*100)</f>
        <v/>
      </c>
      <c r="O16" s="26"/>
    </row>
    <row r="17" spans="1:15" ht="20.100000000000001" customHeight="1">
      <c r="A17" s="28" t="str">
        <f>'3-9-7发出商品'!A28</f>
        <v>被评估单位（或产权持有单位）
填表人：</v>
      </c>
      <c r="B17" s="28"/>
      <c r="C17" s="171"/>
      <c r="D17" s="172"/>
      <c r="J17" s="29" t="str">
        <f>'3-9-7发出商品'!K28</f>
        <v>资产评估专业人员：邓晓川、张文斌</v>
      </c>
      <c r="K17" s="29"/>
      <c r="L17" s="29"/>
      <c r="M17" s="29"/>
      <c r="N17" s="29"/>
      <c r="O17" s="29"/>
    </row>
    <row r="18" spans="1:15" ht="20.100000000000001" customHeight="1">
      <c r="A18" s="28" t="str">
        <f>'3-9-7发出商品'!A29</f>
        <v>填表日期：2024年12月5日</v>
      </c>
      <c r="B18" s="28"/>
      <c r="C18" s="171"/>
      <c r="D18" s="163"/>
    </row>
  </sheetData>
  <mergeCells count="14">
    <mergeCell ref="A1:O1"/>
    <mergeCell ref="A2:O2"/>
    <mergeCell ref="E4:F4"/>
    <mergeCell ref="G4:H4"/>
    <mergeCell ref="J4:L4"/>
    <mergeCell ref="I4:I5"/>
    <mergeCell ref="M4:M5"/>
    <mergeCell ref="N4:N5"/>
    <mergeCell ref="O4:O5"/>
    <mergeCell ref="A16:B16"/>
    <mergeCell ref="A4:A5"/>
    <mergeCell ref="B4:B5"/>
    <mergeCell ref="C4:C5"/>
    <mergeCell ref="D4:D5"/>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Roman,常规"3-9-8
&amp;"宋体,常规"共&amp;"Times New Roman,常规"&amp;N&amp;"宋体,常规"页第&amp;"Times New Roman,常规"&amp;P&amp;"宋体,常规"页</oddHeader>
  </headerFooter>
</worksheet>
</file>

<file path=xl/worksheets/sheet31.xml><?xml version="1.0" encoding="utf-8"?>
<worksheet xmlns="http://schemas.openxmlformats.org/spreadsheetml/2006/main" xmlns:r="http://schemas.openxmlformats.org/officeDocument/2006/relationships">
  <sheetPr codeName="Sheet35">
    <pageSetUpPr fitToPage="1"/>
  </sheetPr>
  <dimension ref="A1:J29"/>
  <sheetViews>
    <sheetView workbookViewId="0">
      <pane xSplit="5" ySplit="4" topLeftCell="F5" activePane="bottomRight" state="frozen"/>
      <selection sqref="A1:O1"/>
      <selection pane="topRight" sqref="A1:O1"/>
      <selection pane="bottomLeft" sqref="A1:O1"/>
      <selection pane="bottomRight" sqref="A1:O1"/>
    </sheetView>
  </sheetViews>
  <sheetFormatPr defaultColWidth="9" defaultRowHeight="15.75" customHeight="1"/>
  <cols>
    <col min="1" max="1" width="5.69921875" style="13" customWidth="1"/>
    <col min="2" max="2" width="29.59765625" style="13" customWidth="1"/>
    <col min="3" max="3" width="11.69921875" style="14" customWidth="1"/>
    <col min="4" max="4" width="13.69921875" style="13" customWidth="1"/>
    <col min="5" max="7" width="13.09765625" style="13" customWidth="1"/>
    <col min="8" max="8" width="11.8984375" style="13" customWidth="1"/>
    <col min="9" max="9" width="12.19921875" style="13" customWidth="1"/>
    <col min="10" max="10" width="15.8984375" style="13" customWidth="1"/>
    <col min="11" max="16384" width="9" style="13"/>
  </cols>
  <sheetData>
    <row r="1" spans="1:10" s="11" customFormat="1" ht="30" customHeight="1">
      <c r="A1" s="400" t="s">
        <v>359</v>
      </c>
      <c r="B1" s="403"/>
      <c r="C1" s="403"/>
      <c r="D1" s="403"/>
      <c r="E1" s="403"/>
      <c r="F1" s="403"/>
      <c r="G1" s="403"/>
      <c r="H1" s="403"/>
      <c r="I1" s="403"/>
      <c r="J1" s="403"/>
    </row>
    <row r="2" spans="1:10" ht="14.1" customHeight="1">
      <c r="A2" s="387" t="str">
        <f>'3-9-8在用周转材料'!A2:O2</f>
        <v>评估基准日：2024年12月5日</v>
      </c>
      <c r="B2" s="387"/>
      <c r="C2" s="387"/>
      <c r="D2" s="387"/>
      <c r="E2" s="387"/>
      <c r="F2" s="387"/>
      <c r="G2" s="401"/>
      <c r="H2" s="401"/>
      <c r="I2" s="401"/>
      <c r="J2" s="401"/>
    </row>
    <row r="3" spans="1:10" ht="15.75" customHeight="1">
      <c r="A3" s="16" t="str">
        <f>'表3-1货币汇总表'!A3</f>
        <v>被评估单位（或产权持有人）：攀枝花市尚亿科技有限责任公司</v>
      </c>
      <c r="J3" s="17" t="s">
        <v>151</v>
      </c>
    </row>
    <row r="4" spans="1:10" s="12" customFormat="1" ht="15.75" customHeight="1">
      <c r="A4" s="18" t="s">
        <v>152</v>
      </c>
      <c r="B4" s="18" t="s">
        <v>360</v>
      </c>
      <c r="C4" s="19" t="s">
        <v>288</v>
      </c>
      <c r="D4" s="18" t="s">
        <v>361</v>
      </c>
      <c r="E4" s="69" t="str">
        <f>'3-8其他应收款'!F4</f>
        <v>账面价值</v>
      </c>
      <c r="F4" s="69" t="str">
        <f>'3-8其他应收款'!G4</f>
        <v>申报价值</v>
      </c>
      <c r="G4" s="18" t="s">
        <v>118</v>
      </c>
      <c r="H4" s="18" t="s">
        <v>119</v>
      </c>
      <c r="I4" s="18" t="s">
        <v>154</v>
      </c>
      <c r="J4" s="18" t="s">
        <v>212</v>
      </c>
    </row>
    <row r="5" spans="1:10" ht="15.75" customHeight="1">
      <c r="A5" s="21"/>
      <c r="B5" s="22"/>
      <c r="C5" s="23"/>
      <c r="D5" s="23"/>
      <c r="E5" s="32"/>
      <c r="F5" s="25"/>
      <c r="G5" s="25"/>
      <c r="H5" s="25" t="str">
        <f>IF(F5="","",G5-F5)</f>
        <v/>
      </c>
      <c r="I5" s="25" t="str">
        <f>IF(F5="","",H5/F5*100)</f>
        <v/>
      </c>
      <c r="J5" s="26"/>
    </row>
    <row r="6" spans="1:10" ht="15.75" customHeight="1">
      <c r="A6" s="26"/>
      <c r="B6" s="22"/>
      <c r="C6" s="23"/>
      <c r="D6" s="23"/>
      <c r="E6" s="32"/>
      <c r="F6" s="25" t="str">
        <f t="shared" ref="F6:F26" si="0">IF(E6="","",E6)</f>
        <v/>
      </c>
      <c r="G6" s="25"/>
      <c r="H6" s="25" t="str">
        <f t="shared" ref="H6:H26" si="1">IF(F6="","",G6-F6)</f>
        <v/>
      </c>
      <c r="I6" s="25" t="str">
        <f t="shared" ref="I6:I26" si="2">IF(F6="","",H6/F6*100)</f>
        <v/>
      </c>
      <c r="J6" s="26"/>
    </row>
    <row r="7" spans="1:10" ht="15.75" customHeight="1">
      <c r="A7" s="26"/>
      <c r="B7" s="22"/>
      <c r="C7" s="23"/>
      <c r="D7" s="23"/>
      <c r="E7" s="32"/>
      <c r="F7" s="25" t="str">
        <f t="shared" si="0"/>
        <v/>
      </c>
      <c r="G7" s="25"/>
      <c r="H7" s="25" t="str">
        <f t="shared" si="1"/>
        <v/>
      </c>
      <c r="I7" s="25" t="str">
        <f t="shared" si="2"/>
        <v/>
      </c>
      <c r="J7" s="26"/>
    </row>
    <row r="8" spans="1:10" ht="15.75" customHeight="1">
      <c r="A8" s="26"/>
      <c r="B8" s="22"/>
      <c r="C8" s="23"/>
      <c r="D8" s="23"/>
      <c r="E8" s="32"/>
      <c r="F8" s="25" t="str">
        <f t="shared" si="0"/>
        <v/>
      </c>
      <c r="G8" s="25"/>
      <c r="H8" s="25" t="str">
        <f t="shared" si="1"/>
        <v/>
      </c>
      <c r="I8" s="25" t="str">
        <f t="shared" si="2"/>
        <v/>
      </c>
      <c r="J8" s="26"/>
    </row>
    <row r="9" spans="1:10" ht="15.75" customHeight="1">
      <c r="A9" s="26"/>
      <c r="B9" s="22"/>
      <c r="C9" s="23"/>
      <c r="D9" s="23"/>
      <c r="E9" s="32"/>
      <c r="F9" s="25" t="str">
        <f t="shared" si="0"/>
        <v/>
      </c>
      <c r="G9" s="25"/>
      <c r="H9" s="25" t="str">
        <f t="shared" si="1"/>
        <v/>
      </c>
      <c r="I9" s="25" t="str">
        <f t="shared" si="2"/>
        <v/>
      </c>
      <c r="J9" s="26"/>
    </row>
    <row r="10" spans="1:10" ht="15.75" customHeight="1">
      <c r="A10" s="26"/>
      <c r="B10" s="22"/>
      <c r="C10" s="23"/>
      <c r="D10" s="23"/>
      <c r="E10" s="32"/>
      <c r="F10" s="25" t="str">
        <f t="shared" si="0"/>
        <v/>
      </c>
      <c r="G10" s="25"/>
      <c r="H10" s="25" t="str">
        <f t="shared" si="1"/>
        <v/>
      </c>
      <c r="I10" s="25" t="str">
        <f t="shared" si="2"/>
        <v/>
      </c>
      <c r="J10" s="26"/>
    </row>
    <row r="11" spans="1:10" ht="15.75" customHeight="1">
      <c r="A11" s="26"/>
      <c r="B11" s="22"/>
      <c r="C11" s="23"/>
      <c r="D11" s="23"/>
      <c r="E11" s="32"/>
      <c r="F11" s="25" t="str">
        <f t="shared" si="0"/>
        <v/>
      </c>
      <c r="G11" s="25"/>
      <c r="H11" s="25" t="str">
        <f t="shared" si="1"/>
        <v/>
      </c>
      <c r="I11" s="25" t="str">
        <f t="shared" si="2"/>
        <v/>
      </c>
      <c r="J11" s="26"/>
    </row>
    <row r="12" spans="1:10" ht="15.75" customHeight="1">
      <c r="A12" s="26"/>
      <c r="B12" s="22"/>
      <c r="C12" s="23"/>
      <c r="D12" s="23"/>
      <c r="E12" s="32"/>
      <c r="F12" s="25" t="str">
        <f t="shared" si="0"/>
        <v/>
      </c>
      <c r="G12" s="25"/>
      <c r="H12" s="25" t="str">
        <f t="shared" si="1"/>
        <v/>
      </c>
      <c r="I12" s="25" t="str">
        <f t="shared" si="2"/>
        <v/>
      </c>
      <c r="J12" s="26"/>
    </row>
    <row r="13" spans="1:10" ht="15.75" customHeight="1">
      <c r="A13" s="26"/>
      <c r="B13" s="22"/>
      <c r="C13" s="23"/>
      <c r="D13" s="23"/>
      <c r="E13" s="32"/>
      <c r="F13" s="25" t="str">
        <f t="shared" si="0"/>
        <v/>
      </c>
      <c r="G13" s="25"/>
      <c r="H13" s="25" t="str">
        <f t="shared" si="1"/>
        <v/>
      </c>
      <c r="I13" s="25" t="str">
        <f t="shared" si="2"/>
        <v/>
      </c>
      <c r="J13" s="26"/>
    </row>
    <row r="14" spans="1:10" ht="15.75" customHeight="1">
      <c r="A14" s="26"/>
      <c r="B14" s="22"/>
      <c r="C14" s="23"/>
      <c r="D14" s="23"/>
      <c r="E14" s="32"/>
      <c r="F14" s="25" t="str">
        <f t="shared" si="0"/>
        <v/>
      </c>
      <c r="G14" s="25"/>
      <c r="H14" s="25" t="str">
        <f t="shared" si="1"/>
        <v/>
      </c>
      <c r="I14" s="25" t="str">
        <f t="shared" si="2"/>
        <v/>
      </c>
      <c r="J14" s="26"/>
    </row>
    <row r="15" spans="1:10" ht="15.75" customHeight="1">
      <c r="A15" s="26"/>
      <c r="B15" s="22"/>
      <c r="C15" s="23"/>
      <c r="D15" s="23"/>
      <c r="E15" s="32"/>
      <c r="F15" s="25" t="str">
        <f t="shared" si="0"/>
        <v/>
      </c>
      <c r="G15" s="25"/>
      <c r="H15" s="25" t="str">
        <f t="shared" si="1"/>
        <v/>
      </c>
      <c r="I15" s="25" t="str">
        <f t="shared" si="2"/>
        <v/>
      </c>
      <c r="J15" s="26"/>
    </row>
    <row r="16" spans="1:10" ht="15.75" customHeight="1">
      <c r="A16" s="26"/>
      <c r="B16" s="22"/>
      <c r="C16" s="23"/>
      <c r="D16" s="23"/>
      <c r="E16" s="32"/>
      <c r="F16" s="25" t="str">
        <f t="shared" si="0"/>
        <v/>
      </c>
      <c r="G16" s="25"/>
      <c r="H16" s="25" t="str">
        <f t="shared" si="1"/>
        <v/>
      </c>
      <c r="I16" s="25" t="str">
        <f t="shared" si="2"/>
        <v/>
      </c>
      <c r="J16" s="26"/>
    </row>
    <row r="17" spans="1:10" ht="15.75" customHeight="1">
      <c r="A17" s="26"/>
      <c r="B17" s="22"/>
      <c r="C17" s="23"/>
      <c r="D17" s="23"/>
      <c r="E17" s="32"/>
      <c r="F17" s="25"/>
      <c r="G17" s="25"/>
      <c r="H17" s="25"/>
      <c r="I17" s="25"/>
      <c r="J17" s="26"/>
    </row>
    <row r="18" spans="1:10" ht="15.75" customHeight="1">
      <c r="A18" s="26"/>
      <c r="B18" s="22"/>
      <c r="C18" s="23"/>
      <c r="D18" s="23"/>
      <c r="E18" s="32"/>
      <c r="F18" s="25" t="str">
        <f t="shared" si="0"/>
        <v/>
      </c>
      <c r="G18" s="25"/>
      <c r="H18" s="25" t="str">
        <f t="shared" si="1"/>
        <v/>
      </c>
      <c r="I18" s="25" t="str">
        <f t="shared" si="2"/>
        <v/>
      </c>
      <c r="J18" s="26"/>
    </row>
    <row r="19" spans="1:10" ht="15.75" customHeight="1">
      <c r="A19" s="26"/>
      <c r="B19" s="22"/>
      <c r="C19" s="23"/>
      <c r="D19" s="23"/>
      <c r="E19" s="32"/>
      <c r="F19" s="25" t="str">
        <f t="shared" si="0"/>
        <v/>
      </c>
      <c r="G19" s="25"/>
      <c r="H19" s="25" t="str">
        <f t="shared" si="1"/>
        <v/>
      </c>
      <c r="I19" s="25" t="str">
        <f t="shared" si="2"/>
        <v/>
      </c>
      <c r="J19" s="26"/>
    </row>
    <row r="20" spans="1:10" ht="15.75" customHeight="1">
      <c r="A20" s="26"/>
      <c r="B20" s="22"/>
      <c r="C20" s="23"/>
      <c r="D20" s="23"/>
      <c r="E20" s="32"/>
      <c r="F20" s="25" t="str">
        <f t="shared" si="0"/>
        <v/>
      </c>
      <c r="G20" s="25"/>
      <c r="H20" s="25" t="str">
        <f t="shared" si="1"/>
        <v/>
      </c>
      <c r="I20" s="25" t="str">
        <f t="shared" si="2"/>
        <v/>
      </c>
      <c r="J20" s="26"/>
    </row>
    <row r="21" spans="1:10" ht="15.75" customHeight="1">
      <c r="A21" s="26"/>
      <c r="B21" s="22"/>
      <c r="C21" s="23"/>
      <c r="D21" s="23"/>
      <c r="E21" s="32"/>
      <c r="F21" s="25" t="str">
        <f t="shared" si="0"/>
        <v/>
      </c>
      <c r="G21" s="25"/>
      <c r="H21" s="25" t="str">
        <f t="shared" si="1"/>
        <v/>
      </c>
      <c r="I21" s="25" t="str">
        <f t="shared" si="2"/>
        <v/>
      </c>
      <c r="J21" s="26"/>
    </row>
    <row r="22" spans="1:10" ht="15.75" customHeight="1">
      <c r="A22" s="26"/>
      <c r="B22" s="22"/>
      <c r="C22" s="23"/>
      <c r="D22" s="23"/>
      <c r="E22" s="32"/>
      <c r="F22" s="25" t="str">
        <f t="shared" si="0"/>
        <v/>
      </c>
      <c r="G22" s="25"/>
      <c r="H22" s="25" t="str">
        <f t="shared" si="1"/>
        <v/>
      </c>
      <c r="I22" s="25" t="str">
        <f t="shared" si="2"/>
        <v/>
      </c>
      <c r="J22" s="26"/>
    </row>
    <row r="23" spans="1:10" ht="15.75" customHeight="1">
      <c r="A23" s="26"/>
      <c r="B23" s="22"/>
      <c r="C23" s="23"/>
      <c r="D23" s="23"/>
      <c r="E23" s="32"/>
      <c r="F23" s="25" t="str">
        <f t="shared" si="0"/>
        <v/>
      </c>
      <c r="G23" s="25"/>
      <c r="H23" s="25" t="str">
        <f t="shared" si="1"/>
        <v/>
      </c>
      <c r="I23" s="25" t="str">
        <f t="shared" si="2"/>
        <v/>
      </c>
      <c r="J23" s="26"/>
    </row>
    <row r="24" spans="1:10" ht="15.75" customHeight="1">
      <c r="A24" s="26"/>
      <c r="B24" s="22"/>
      <c r="C24" s="23"/>
      <c r="D24" s="23"/>
      <c r="E24" s="32"/>
      <c r="F24" s="25" t="str">
        <f t="shared" si="0"/>
        <v/>
      </c>
      <c r="G24" s="25"/>
      <c r="H24" s="25" t="str">
        <f t="shared" si="1"/>
        <v/>
      </c>
      <c r="I24" s="25" t="str">
        <f t="shared" si="2"/>
        <v/>
      </c>
      <c r="J24" s="26"/>
    </row>
    <row r="25" spans="1:10" ht="15.75" customHeight="1">
      <c r="A25" s="26"/>
      <c r="B25" s="22"/>
      <c r="C25" s="23"/>
      <c r="D25" s="23"/>
      <c r="E25" s="32"/>
      <c r="F25" s="25" t="str">
        <f t="shared" si="0"/>
        <v/>
      </c>
      <c r="G25" s="25"/>
      <c r="H25" s="25" t="str">
        <f t="shared" si="1"/>
        <v/>
      </c>
      <c r="I25" s="25" t="str">
        <f t="shared" si="2"/>
        <v/>
      </c>
      <c r="J25" s="26"/>
    </row>
    <row r="26" spans="1:10" ht="15.75" customHeight="1">
      <c r="A26" s="26"/>
      <c r="B26" s="22"/>
      <c r="C26" s="23"/>
      <c r="D26" s="23"/>
      <c r="E26" s="32"/>
      <c r="F26" s="25" t="str">
        <f t="shared" si="0"/>
        <v/>
      </c>
      <c r="G26" s="25"/>
      <c r="H26" s="25" t="str">
        <f t="shared" si="1"/>
        <v/>
      </c>
      <c r="I26" s="25" t="str">
        <f t="shared" si="2"/>
        <v/>
      </c>
      <c r="J26" s="26"/>
    </row>
    <row r="27" spans="1:10" ht="15.75" customHeight="1">
      <c r="A27" s="393" t="s">
        <v>283</v>
      </c>
      <c r="B27" s="394"/>
      <c r="C27" s="23"/>
      <c r="D27" s="23"/>
      <c r="E27" s="32">
        <f>SUM(E5:E26)</f>
        <v>0</v>
      </c>
      <c r="F27" s="32">
        <f>SUM(F5:F26)</f>
        <v>0</v>
      </c>
      <c r="G27" s="32">
        <f>SUM(G5:G26)</f>
        <v>0</v>
      </c>
      <c r="H27" s="32">
        <f>G27-F27</f>
        <v>0</v>
      </c>
      <c r="I27" s="32" t="str">
        <f>IF(F27=0,"",H27/F27*100)</f>
        <v/>
      </c>
      <c r="J27" s="26"/>
    </row>
    <row r="28" spans="1:10" ht="15.75" customHeight="1">
      <c r="A28" s="28" t="str">
        <f>'3-9-8在用周转材料'!A17</f>
        <v>被评估单位（或产权持有单位）
填表人：</v>
      </c>
      <c r="B28" s="28"/>
      <c r="D28" s="28"/>
      <c r="G28" s="29" t="str">
        <f>'3-8其他应收款'!H26</f>
        <v>资产评估专业人员：邓晓川、张文斌</v>
      </c>
      <c r="H28" s="29"/>
      <c r="I28" s="29"/>
      <c r="J28" s="29"/>
    </row>
    <row r="29" spans="1:10" ht="15.75" customHeight="1">
      <c r="A29" s="28" t="str">
        <f>'3-9-8在用周转材料'!A18</f>
        <v>填表日期：2024年12月5日</v>
      </c>
      <c r="B29" s="28"/>
      <c r="D29" s="28"/>
    </row>
  </sheetData>
  <mergeCells count="3">
    <mergeCell ref="A1:J1"/>
    <mergeCell ref="A2:J2"/>
    <mergeCell ref="A27:B27"/>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Roman,常规"3-10
&amp;"宋体,常规"共&amp;"Times New Roman,常规"&amp;N&amp;"宋体,常规"页第&amp;"Times New Roman,常规"&amp;P&amp;"宋体,常规"页</oddHeader>
  </headerFooter>
</worksheet>
</file>

<file path=xl/worksheets/sheet32.xml><?xml version="1.0" encoding="utf-8"?>
<worksheet xmlns="http://schemas.openxmlformats.org/spreadsheetml/2006/main" xmlns:r="http://schemas.openxmlformats.org/officeDocument/2006/relationships">
  <sheetPr codeName="Sheet36">
    <pageSetUpPr fitToPage="1"/>
  </sheetPr>
  <dimension ref="A1:K29"/>
  <sheetViews>
    <sheetView workbookViewId="0">
      <pane xSplit="5" ySplit="4" topLeftCell="F10" activePane="bottomRight" state="frozen"/>
      <selection sqref="A1:O1"/>
      <selection pane="topRight" sqref="A1:O1"/>
      <selection pane="bottomLeft" sqref="A1:O1"/>
      <selection pane="bottomRight" sqref="A1:O1"/>
    </sheetView>
  </sheetViews>
  <sheetFormatPr defaultColWidth="9" defaultRowHeight="15.75" customHeight="1"/>
  <cols>
    <col min="1" max="1" width="5.5" style="13" customWidth="1"/>
    <col min="2" max="2" width="28" style="13" customWidth="1"/>
    <col min="3" max="3" width="12.3984375" style="14" customWidth="1"/>
    <col min="4" max="4" width="12.59765625" style="13" customWidth="1"/>
    <col min="5" max="5" width="11.3984375" style="13" customWidth="1"/>
    <col min="6" max="8" width="12.8984375" style="13" customWidth="1"/>
    <col min="9" max="9" width="8.8984375" style="13" customWidth="1"/>
    <col min="10" max="10" width="9.69921875" style="13" customWidth="1"/>
    <col min="11" max="11" width="13.19921875" style="13" customWidth="1"/>
    <col min="12" max="16384" width="9" style="13"/>
  </cols>
  <sheetData>
    <row r="1" spans="1:11" s="11" customFormat="1" ht="30" customHeight="1">
      <c r="A1" s="400" t="s">
        <v>362</v>
      </c>
      <c r="B1" s="403"/>
      <c r="C1" s="403"/>
      <c r="D1" s="403"/>
      <c r="E1" s="403"/>
      <c r="F1" s="403"/>
      <c r="G1" s="403"/>
      <c r="H1" s="403"/>
      <c r="I1" s="403"/>
      <c r="J1" s="403"/>
      <c r="K1" s="403"/>
    </row>
    <row r="2" spans="1:11" ht="14.1" customHeight="1">
      <c r="A2" s="387" t="str">
        <f>'3-10一年到期非流动资产'!A2:J2</f>
        <v>评估基准日：2024年12月5日</v>
      </c>
      <c r="B2" s="387"/>
      <c r="C2" s="387"/>
      <c r="D2" s="387"/>
      <c r="E2" s="387"/>
      <c r="F2" s="387"/>
      <c r="G2" s="387"/>
      <c r="H2" s="387"/>
      <c r="I2" s="387"/>
      <c r="J2" s="387"/>
      <c r="K2" s="387"/>
    </row>
    <row r="3" spans="1:11" ht="15.75" customHeight="1">
      <c r="A3" s="16" t="str">
        <f>'表3-1货币汇总表'!A3</f>
        <v>被评估单位（或产权持有人）：攀枝花市尚亿科技有限责任公司</v>
      </c>
      <c r="K3" s="17" t="s">
        <v>151</v>
      </c>
    </row>
    <row r="4" spans="1:11" s="12" customFormat="1" ht="15.75" customHeight="1">
      <c r="A4" s="18" t="s">
        <v>152</v>
      </c>
      <c r="B4" s="18" t="s">
        <v>360</v>
      </c>
      <c r="C4" s="19" t="s">
        <v>288</v>
      </c>
      <c r="D4" s="18" t="s">
        <v>361</v>
      </c>
      <c r="E4" s="18" t="s">
        <v>273</v>
      </c>
      <c r="F4" s="69" t="str">
        <f>'3-10一年到期非流动资产'!E4</f>
        <v>账面价值</v>
      </c>
      <c r="G4" s="69" t="str">
        <f>'3-10一年到期非流动资产'!F4</f>
        <v>申报价值</v>
      </c>
      <c r="H4" s="18" t="s">
        <v>118</v>
      </c>
      <c r="I4" s="18" t="s">
        <v>119</v>
      </c>
      <c r="J4" s="18" t="s">
        <v>154</v>
      </c>
      <c r="K4" s="18" t="s">
        <v>212</v>
      </c>
    </row>
    <row r="5" spans="1:11" ht="15.75" customHeight="1">
      <c r="A5" s="21"/>
      <c r="B5" s="22"/>
      <c r="C5" s="90"/>
      <c r="D5" s="22"/>
      <c r="E5" s="22"/>
      <c r="F5" s="32"/>
      <c r="G5" s="25" t="str">
        <f>IF(F5="","",F5)</f>
        <v/>
      </c>
      <c r="H5" s="25"/>
      <c r="I5" s="25" t="str">
        <f>IF(G5="","",H5-G5)</f>
        <v/>
      </c>
      <c r="J5" s="25" t="str">
        <f>IF(G5="","",I5/G5*100)</f>
        <v/>
      </c>
      <c r="K5" s="26"/>
    </row>
    <row r="6" spans="1:11" ht="15.75" customHeight="1">
      <c r="A6" s="21"/>
      <c r="B6" s="22"/>
      <c r="C6" s="19"/>
      <c r="D6" s="18"/>
      <c r="E6" s="18"/>
      <c r="F6" s="32"/>
      <c r="G6" s="25" t="str">
        <f t="shared" ref="G6:G26" si="0">IF(F6="","",F6)</f>
        <v/>
      </c>
      <c r="H6" s="25"/>
      <c r="I6" s="25" t="str">
        <f t="shared" ref="I6:I26" si="1">IF(G6="","",H6-G6)</f>
        <v/>
      </c>
      <c r="J6" s="25" t="str">
        <f t="shared" ref="J6:J26" si="2">IF(G6="","",I6/G6*100)</f>
        <v/>
      </c>
      <c r="K6" s="26"/>
    </row>
    <row r="7" spans="1:11" ht="15.75" customHeight="1">
      <c r="A7" s="21"/>
      <c r="B7" s="22"/>
      <c r="C7" s="90"/>
      <c r="D7" s="22"/>
      <c r="E7" s="22"/>
      <c r="F7" s="32"/>
      <c r="G7" s="25" t="str">
        <f t="shared" si="0"/>
        <v/>
      </c>
      <c r="H7" s="25"/>
      <c r="I7" s="25" t="str">
        <f t="shared" si="1"/>
        <v/>
      </c>
      <c r="J7" s="25" t="str">
        <f t="shared" si="2"/>
        <v/>
      </c>
      <c r="K7" s="26"/>
    </row>
    <row r="8" spans="1:11" ht="15.75" customHeight="1">
      <c r="A8" s="21"/>
      <c r="B8" s="22"/>
      <c r="C8" s="90"/>
      <c r="D8" s="22"/>
      <c r="E8" s="22"/>
      <c r="F8" s="32"/>
      <c r="G8" s="25" t="str">
        <f t="shared" si="0"/>
        <v/>
      </c>
      <c r="H8" s="25"/>
      <c r="I8" s="25" t="str">
        <f t="shared" si="1"/>
        <v/>
      </c>
      <c r="J8" s="25" t="str">
        <f t="shared" si="2"/>
        <v/>
      </c>
      <c r="K8" s="26"/>
    </row>
    <row r="9" spans="1:11" ht="15.75" customHeight="1">
      <c r="A9" s="21"/>
      <c r="B9" s="22"/>
      <c r="C9" s="90"/>
      <c r="D9" s="22"/>
      <c r="E9" s="22"/>
      <c r="F9" s="32"/>
      <c r="G9" s="25" t="str">
        <f t="shared" si="0"/>
        <v/>
      </c>
      <c r="H9" s="25"/>
      <c r="I9" s="25" t="str">
        <f t="shared" si="1"/>
        <v/>
      </c>
      <c r="J9" s="25" t="str">
        <f t="shared" si="2"/>
        <v/>
      </c>
      <c r="K9" s="26"/>
    </row>
    <row r="10" spans="1:11" ht="15.75" customHeight="1">
      <c r="A10" s="21"/>
      <c r="B10" s="22"/>
      <c r="C10" s="90"/>
      <c r="D10" s="22"/>
      <c r="E10" s="22"/>
      <c r="F10" s="32"/>
      <c r="G10" s="25" t="str">
        <f t="shared" si="0"/>
        <v/>
      </c>
      <c r="H10" s="25"/>
      <c r="I10" s="25" t="str">
        <f t="shared" si="1"/>
        <v/>
      </c>
      <c r="J10" s="25" t="str">
        <f t="shared" si="2"/>
        <v/>
      </c>
      <c r="K10" s="26"/>
    </row>
    <row r="11" spans="1:11" ht="15.75" customHeight="1">
      <c r="A11" s="21"/>
      <c r="B11" s="22"/>
      <c r="C11" s="90"/>
      <c r="D11" s="22"/>
      <c r="E11" s="22"/>
      <c r="F11" s="32"/>
      <c r="G11" s="25"/>
      <c r="H11" s="25"/>
      <c r="I11" s="25"/>
      <c r="J11" s="25"/>
      <c r="K11" s="55"/>
    </row>
    <row r="12" spans="1:11" ht="15.75" customHeight="1">
      <c r="A12" s="21"/>
      <c r="B12" s="22"/>
      <c r="C12" s="90"/>
      <c r="D12" s="22"/>
      <c r="E12" s="22"/>
      <c r="F12" s="32"/>
      <c r="G12" s="25"/>
      <c r="H12" s="25"/>
      <c r="I12" s="25"/>
      <c r="J12" s="25"/>
      <c r="K12" s="26"/>
    </row>
    <row r="13" spans="1:11" ht="15.75" customHeight="1">
      <c r="A13" s="21"/>
      <c r="B13" s="22"/>
      <c r="C13" s="90"/>
      <c r="D13" s="22"/>
      <c r="E13" s="22"/>
      <c r="F13" s="32"/>
      <c r="G13" s="25" t="str">
        <f t="shared" si="0"/>
        <v/>
      </c>
      <c r="H13" s="25"/>
      <c r="I13" s="25" t="str">
        <f t="shared" si="1"/>
        <v/>
      </c>
      <c r="J13" s="25" t="str">
        <f t="shared" si="2"/>
        <v/>
      </c>
      <c r="K13" s="26"/>
    </row>
    <row r="14" spans="1:11" ht="15.75" customHeight="1">
      <c r="A14" s="21"/>
      <c r="B14" s="22"/>
      <c r="C14" s="90"/>
      <c r="D14" s="22"/>
      <c r="E14" s="22"/>
      <c r="F14" s="32"/>
      <c r="G14" s="25" t="str">
        <f t="shared" si="0"/>
        <v/>
      </c>
      <c r="H14" s="25"/>
      <c r="I14" s="25" t="str">
        <f t="shared" si="1"/>
        <v/>
      </c>
      <c r="J14" s="25" t="str">
        <f t="shared" si="2"/>
        <v/>
      </c>
      <c r="K14" s="26"/>
    </row>
    <row r="15" spans="1:11" ht="15.75" customHeight="1">
      <c r="A15" s="21"/>
      <c r="B15" s="22"/>
      <c r="C15" s="90"/>
      <c r="D15" s="22"/>
      <c r="E15" s="22"/>
      <c r="F15" s="32"/>
      <c r="G15" s="25" t="str">
        <f t="shared" si="0"/>
        <v/>
      </c>
      <c r="H15" s="25"/>
      <c r="I15" s="25" t="str">
        <f t="shared" si="1"/>
        <v/>
      </c>
      <c r="J15" s="25" t="str">
        <f t="shared" si="2"/>
        <v/>
      </c>
      <c r="K15" s="26"/>
    </row>
    <row r="16" spans="1:11" ht="15.75" customHeight="1">
      <c r="A16" s="21"/>
      <c r="B16" s="22"/>
      <c r="C16" s="90"/>
      <c r="D16" s="22"/>
      <c r="E16" s="22"/>
      <c r="F16" s="32"/>
      <c r="G16" s="25" t="str">
        <f t="shared" si="0"/>
        <v/>
      </c>
      <c r="H16" s="25"/>
      <c r="I16" s="25" t="str">
        <f t="shared" si="1"/>
        <v/>
      </c>
      <c r="J16" s="25" t="str">
        <f t="shared" si="2"/>
        <v/>
      </c>
      <c r="K16" s="26"/>
    </row>
    <row r="17" spans="1:11" ht="15.75" customHeight="1">
      <c r="A17" s="21"/>
      <c r="B17" s="22"/>
      <c r="C17" s="90"/>
      <c r="D17" s="22"/>
      <c r="E17" s="22"/>
      <c r="F17" s="32"/>
      <c r="G17" s="25" t="str">
        <f t="shared" si="0"/>
        <v/>
      </c>
      <c r="H17" s="25"/>
      <c r="I17" s="25" t="str">
        <f t="shared" si="1"/>
        <v/>
      </c>
      <c r="J17" s="25" t="str">
        <f t="shared" si="2"/>
        <v/>
      </c>
      <c r="K17" s="26"/>
    </row>
    <row r="18" spans="1:11" ht="15.75" customHeight="1">
      <c r="A18" s="21"/>
      <c r="B18" s="22"/>
      <c r="C18" s="90"/>
      <c r="D18" s="22"/>
      <c r="E18" s="22"/>
      <c r="F18" s="32"/>
      <c r="G18" s="25" t="str">
        <f t="shared" si="0"/>
        <v/>
      </c>
      <c r="H18" s="25"/>
      <c r="I18" s="25" t="str">
        <f t="shared" si="1"/>
        <v/>
      </c>
      <c r="J18" s="25" t="str">
        <f t="shared" si="2"/>
        <v/>
      </c>
      <c r="K18" s="26"/>
    </row>
    <row r="19" spans="1:11" ht="15.75" customHeight="1">
      <c r="A19" s="21"/>
      <c r="B19" s="22"/>
      <c r="C19" s="90"/>
      <c r="D19" s="22"/>
      <c r="E19" s="22"/>
      <c r="F19" s="32"/>
      <c r="G19" s="25" t="str">
        <f t="shared" si="0"/>
        <v/>
      </c>
      <c r="H19" s="25"/>
      <c r="I19" s="25" t="str">
        <f t="shared" si="1"/>
        <v/>
      </c>
      <c r="J19" s="25" t="str">
        <f t="shared" si="2"/>
        <v/>
      </c>
      <c r="K19" s="26"/>
    </row>
    <row r="20" spans="1:11" ht="15.75" customHeight="1">
      <c r="A20" s="21"/>
      <c r="B20" s="22"/>
      <c r="C20" s="90"/>
      <c r="D20" s="22"/>
      <c r="E20" s="22"/>
      <c r="F20" s="32"/>
      <c r="G20" s="25" t="str">
        <f t="shared" si="0"/>
        <v/>
      </c>
      <c r="H20" s="25"/>
      <c r="I20" s="25" t="str">
        <f t="shared" si="1"/>
        <v/>
      </c>
      <c r="J20" s="25" t="str">
        <f t="shared" si="2"/>
        <v/>
      </c>
      <c r="K20" s="26"/>
    </row>
    <row r="21" spans="1:11" ht="15.75" customHeight="1">
      <c r="A21" s="21"/>
      <c r="B21" s="22"/>
      <c r="C21" s="90"/>
      <c r="D21" s="22"/>
      <c r="E21" s="22"/>
      <c r="F21" s="32"/>
      <c r="G21" s="25" t="str">
        <f t="shared" si="0"/>
        <v/>
      </c>
      <c r="H21" s="25"/>
      <c r="I21" s="25" t="str">
        <f t="shared" si="1"/>
        <v/>
      </c>
      <c r="J21" s="25" t="str">
        <f t="shared" si="2"/>
        <v/>
      </c>
      <c r="K21" s="26"/>
    </row>
    <row r="22" spans="1:11" ht="15.75" customHeight="1">
      <c r="A22" s="21"/>
      <c r="B22" s="22"/>
      <c r="C22" s="90"/>
      <c r="D22" s="22"/>
      <c r="E22" s="22"/>
      <c r="F22" s="32"/>
      <c r="G22" s="25" t="str">
        <f t="shared" si="0"/>
        <v/>
      </c>
      <c r="H22" s="25"/>
      <c r="I22" s="25" t="str">
        <f t="shared" si="1"/>
        <v/>
      </c>
      <c r="J22" s="25" t="str">
        <f t="shared" si="2"/>
        <v/>
      </c>
      <c r="K22" s="26"/>
    </row>
    <row r="23" spans="1:11" ht="15.75" customHeight="1">
      <c r="A23" s="21"/>
      <c r="B23" s="22"/>
      <c r="C23" s="90"/>
      <c r="D23" s="22"/>
      <c r="E23" s="22"/>
      <c r="F23" s="32"/>
      <c r="G23" s="25" t="str">
        <f t="shared" si="0"/>
        <v/>
      </c>
      <c r="H23" s="25"/>
      <c r="I23" s="25" t="str">
        <f t="shared" si="1"/>
        <v/>
      </c>
      <c r="J23" s="25" t="str">
        <f t="shared" si="2"/>
        <v/>
      </c>
      <c r="K23" s="26"/>
    </row>
    <row r="24" spans="1:11" ht="15.75" customHeight="1">
      <c r="A24" s="21"/>
      <c r="B24" s="22"/>
      <c r="C24" s="90"/>
      <c r="D24" s="22"/>
      <c r="E24" s="22"/>
      <c r="F24" s="32"/>
      <c r="G24" s="25" t="str">
        <f t="shared" si="0"/>
        <v/>
      </c>
      <c r="H24" s="25"/>
      <c r="I24" s="25" t="str">
        <f t="shared" si="1"/>
        <v/>
      </c>
      <c r="J24" s="25" t="str">
        <f t="shared" si="2"/>
        <v/>
      </c>
      <c r="K24" s="26"/>
    </row>
    <row r="25" spans="1:11" ht="15.75" customHeight="1">
      <c r="A25" s="21"/>
      <c r="B25" s="22"/>
      <c r="C25" s="90"/>
      <c r="D25" s="22"/>
      <c r="E25" s="22"/>
      <c r="F25" s="32"/>
      <c r="G25" s="25" t="str">
        <f t="shared" si="0"/>
        <v/>
      </c>
      <c r="H25" s="25"/>
      <c r="I25" s="25" t="str">
        <f t="shared" si="1"/>
        <v/>
      </c>
      <c r="J25" s="25" t="str">
        <f t="shared" si="2"/>
        <v/>
      </c>
      <c r="K25" s="26"/>
    </row>
    <row r="26" spans="1:11" ht="15.75" customHeight="1">
      <c r="A26" s="21"/>
      <c r="B26" s="22"/>
      <c r="C26" s="90"/>
      <c r="D26" s="22"/>
      <c r="E26" s="22"/>
      <c r="F26" s="32"/>
      <c r="G26" s="25" t="str">
        <f t="shared" si="0"/>
        <v/>
      </c>
      <c r="H26" s="25"/>
      <c r="I26" s="25" t="str">
        <f t="shared" si="1"/>
        <v/>
      </c>
      <c r="J26" s="25" t="str">
        <f t="shared" si="2"/>
        <v/>
      </c>
      <c r="K26" s="26"/>
    </row>
    <row r="27" spans="1:11" ht="15.75" customHeight="1">
      <c r="A27" s="393" t="s">
        <v>283</v>
      </c>
      <c r="B27" s="394"/>
      <c r="C27" s="19"/>
      <c r="D27" s="18"/>
      <c r="E27" s="18"/>
      <c r="F27" s="32">
        <f>SUM(F5:F26)</f>
        <v>0</v>
      </c>
      <c r="G27" s="32">
        <f>SUM(G5:G26)</f>
        <v>0</v>
      </c>
      <c r="H27" s="32">
        <f>SUM(H5:H26)</f>
        <v>0</v>
      </c>
      <c r="I27" s="32">
        <f>H27-G27</f>
        <v>0</v>
      </c>
      <c r="J27" s="32" t="str">
        <f>IF(G27=0,"",I27/G27*100)</f>
        <v/>
      </c>
      <c r="K27" s="26"/>
    </row>
    <row r="28" spans="1:11" ht="15.75" customHeight="1">
      <c r="A28" s="28" t="str">
        <f>'3-10一年到期非流动资产'!A28</f>
        <v>被评估单位（或产权持有单位）
填表人：</v>
      </c>
      <c r="B28" s="28"/>
      <c r="D28" s="28"/>
      <c r="F28" s="29" t="str">
        <f>'3-10一年到期非流动资产'!G28</f>
        <v>资产评估专业人员：邓晓川、张文斌</v>
      </c>
      <c r="G28" s="29"/>
      <c r="H28" s="29"/>
      <c r="I28" s="29"/>
      <c r="J28" s="29"/>
      <c r="K28" s="29"/>
    </row>
    <row r="29" spans="1:11" ht="15.75" customHeight="1">
      <c r="A29" s="28" t="str">
        <f>'3-10一年到期非流动资产'!A29</f>
        <v>填表日期：2024年12月5日</v>
      </c>
      <c r="B29" s="28"/>
      <c r="D29" s="28"/>
    </row>
  </sheetData>
  <mergeCells count="3">
    <mergeCell ref="A1:K1"/>
    <mergeCell ref="A2:K2"/>
    <mergeCell ref="A27:B27"/>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Roman,常规"3-11
&amp;"宋体,常规"共&amp;"Times New Roman,常规"&amp;N&amp;"宋体,常规"页第&amp;"Times New Roman,常规"&amp;P&amp;"宋体,常规"页</oddHeader>
  </headerFooter>
  <legacyDrawing r:id="rId1"/>
</worksheet>
</file>

<file path=xl/worksheets/sheet33.xml><?xml version="1.0" encoding="utf-8"?>
<worksheet xmlns="http://schemas.openxmlformats.org/spreadsheetml/2006/main" xmlns:r="http://schemas.openxmlformats.org/officeDocument/2006/relationships">
  <sheetPr>
    <tabColor rgb="FFFF0000"/>
    <pageSetUpPr fitToPage="1"/>
  </sheetPr>
  <dimension ref="A1:G30"/>
  <sheetViews>
    <sheetView workbookViewId="0">
      <pane xSplit="3" ySplit="4" topLeftCell="D5" activePane="bottomRight" state="frozen"/>
      <selection pane="topRight"/>
      <selection pane="bottomLeft"/>
      <selection pane="bottomRight" activeCell="F27" sqref="F27"/>
    </sheetView>
  </sheetViews>
  <sheetFormatPr defaultColWidth="9" defaultRowHeight="15.75" customHeight="1"/>
  <cols>
    <col min="1" max="1" width="14.59765625" style="13" customWidth="1"/>
    <col min="2" max="2" width="32.69921875" style="13" customWidth="1"/>
    <col min="3" max="4" width="19.09765625" style="13" customWidth="1"/>
    <col min="5" max="5" width="21.69921875" style="13" customWidth="1"/>
    <col min="6" max="6" width="20.09765625" style="13" customWidth="1"/>
    <col min="7" max="7" width="14.5" style="13" customWidth="1"/>
    <col min="8" max="16384" width="9" style="13"/>
  </cols>
  <sheetData>
    <row r="1" spans="1:7" s="11" customFormat="1" ht="30" customHeight="1">
      <c r="A1" s="385" t="s">
        <v>363</v>
      </c>
      <c r="B1" s="386"/>
      <c r="C1" s="386"/>
      <c r="D1" s="386"/>
      <c r="E1" s="386"/>
      <c r="F1" s="386"/>
      <c r="G1" s="386"/>
    </row>
    <row r="2" spans="1:7" ht="14.1" customHeight="1">
      <c r="A2" s="387" t="str">
        <f>'3-11其他流动资产'!A2:K2</f>
        <v>评估基准日：2024年12月5日</v>
      </c>
      <c r="B2" s="387"/>
      <c r="C2" s="387"/>
      <c r="D2" s="387"/>
      <c r="E2" s="387"/>
      <c r="F2" s="387"/>
      <c r="G2" s="387"/>
    </row>
    <row r="3" spans="1:7" ht="15.75" customHeight="1">
      <c r="A3" s="16" t="str">
        <f>'表3-1货币汇总表'!A3</f>
        <v>被评估单位（或产权持有人）：攀枝花市尚亿科技有限责任公司</v>
      </c>
      <c r="G3" s="49" t="s">
        <v>151</v>
      </c>
    </row>
    <row r="4" spans="1:7" s="48" customFormat="1" ht="15.75" customHeight="1">
      <c r="A4" s="50" t="s">
        <v>194</v>
      </c>
      <c r="B4" s="50" t="s">
        <v>153</v>
      </c>
      <c r="C4" s="46" t="str">
        <f>'1-汇总表'!C5</f>
        <v>账面价值</v>
      </c>
      <c r="D4" s="46" t="str">
        <f>'1-汇总表'!D5</f>
        <v>申报价值</v>
      </c>
      <c r="E4" s="50" t="s">
        <v>118</v>
      </c>
      <c r="F4" s="86" t="s">
        <v>119</v>
      </c>
      <c r="G4" s="50" t="s">
        <v>211</v>
      </c>
    </row>
    <row r="5" spans="1:7" ht="15.75" customHeight="1">
      <c r="A5" s="50" t="s">
        <v>364</v>
      </c>
      <c r="B5" s="160" t="s">
        <v>168</v>
      </c>
      <c r="C5" s="24">
        <f>'4-1可供出售金融资产汇总'!C24</f>
        <v>0</v>
      </c>
      <c r="D5" s="24">
        <f>'4-1可供出售金融资产汇总'!D24</f>
        <v>0</v>
      </c>
      <c r="E5" s="24">
        <f>'4-1可供出售金融资产汇总'!E24</f>
        <v>0</v>
      </c>
      <c r="F5" s="32">
        <f>E5-D5</f>
        <v>0</v>
      </c>
      <c r="G5" s="63" t="str">
        <f>IF(D5=0,"",F5/D5*100)</f>
        <v/>
      </c>
    </row>
    <row r="6" spans="1:7" ht="15.75" customHeight="1">
      <c r="A6" s="50" t="s">
        <v>365</v>
      </c>
      <c r="B6" s="160" t="s">
        <v>129</v>
      </c>
      <c r="C6" s="24">
        <f>'4-2持有到期投资'!H13</f>
        <v>0</v>
      </c>
      <c r="D6" s="24">
        <f>'4-2持有到期投资'!I13</f>
        <v>0</v>
      </c>
      <c r="E6" s="32">
        <f>'4-2持有到期投资'!J13</f>
        <v>0</v>
      </c>
      <c r="F6" s="32">
        <f t="shared" ref="F6:F21" si="0">E6-D6</f>
        <v>0</v>
      </c>
      <c r="G6" s="63" t="str">
        <f t="shared" ref="G6:G21" si="1">IF(D6=0,"",F6/D6*100)</f>
        <v/>
      </c>
    </row>
    <row r="7" spans="1:7" ht="15.75" customHeight="1">
      <c r="A7" s="50" t="s">
        <v>366</v>
      </c>
      <c r="B7" s="160" t="s">
        <v>130</v>
      </c>
      <c r="C7" s="24">
        <f>'4-3长期应收'!E27</f>
        <v>0</v>
      </c>
      <c r="D7" s="24">
        <f>'4-3长期应收'!F27</f>
        <v>0</v>
      </c>
      <c r="E7" s="32">
        <f>'4-3长期应收'!G27</f>
        <v>0</v>
      </c>
      <c r="F7" s="32">
        <f t="shared" si="0"/>
        <v>0</v>
      </c>
      <c r="G7" s="63" t="str">
        <f t="shared" si="1"/>
        <v/>
      </c>
    </row>
    <row r="8" spans="1:7" ht="15.75" customHeight="1">
      <c r="A8" s="50" t="s">
        <v>367</v>
      </c>
      <c r="B8" s="160" t="s">
        <v>131</v>
      </c>
      <c r="C8" s="24">
        <f>'4-4股权投资'!G14</f>
        <v>0</v>
      </c>
      <c r="D8" s="24">
        <f>'4-4股权投资'!H14</f>
        <v>0</v>
      </c>
      <c r="E8" s="32">
        <f>'4-4股权投资'!I14</f>
        <v>0</v>
      </c>
      <c r="F8" s="32">
        <f t="shared" si="0"/>
        <v>0</v>
      </c>
      <c r="G8" s="63" t="str">
        <f t="shared" si="1"/>
        <v/>
      </c>
    </row>
    <row r="9" spans="1:7" ht="15.75" customHeight="1">
      <c r="A9" s="50" t="s">
        <v>368</v>
      </c>
      <c r="B9" s="160" t="s">
        <v>132</v>
      </c>
      <c r="C9" s="24">
        <f>'4-5-1投资性房地产'!K17+'4-5-2投资性房地产'!L24+'4-5-3投资性地产'!M25+'4-5-4投资性地产'!M26</f>
        <v>0</v>
      </c>
      <c r="D9" s="24">
        <f>'4-5-1投资性房地产'!M17+'4-5-2投资性房地产'!M24+'4-5-3投资性地产'!N25+'4-5-4投资性地产'!N26</f>
        <v>0</v>
      </c>
      <c r="E9" s="32">
        <f>'4-5-1投资性房地产'!P17+'4-5-2投资性房地产'!N24+'4-5-3投资性地产'!O25+'4-5-4投资性地产'!O26</f>
        <v>0</v>
      </c>
      <c r="F9" s="32">
        <f t="shared" si="0"/>
        <v>0</v>
      </c>
      <c r="G9" s="63" t="str">
        <f t="shared" si="1"/>
        <v/>
      </c>
    </row>
    <row r="10" spans="1:7" ht="15.75" customHeight="1">
      <c r="A10" s="50" t="s">
        <v>369</v>
      </c>
      <c r="B10" s="160" t="s">
        <v>133</v>
      </c>
      <c r="C10" s="24">
        <f>'4-6资产汇总'!D24</f>
        <v>0</v>
      </c>
      <c r="D10" s="24">
        <f>'4-6资产汇总'!F24</f>
        <v>0</v>
      </c>
      <c r="E10" s="32">
        <f>'4-6资产汇总'!H24</f>
        <v>4666013</v>
      </c>
      <c r="F10" s="32">
        <f t="shared" si="0"/>
        <v>4666013</v>
      </c>
      <c r="G10" s="63" t="str">
        <f t="shared" si="1"/>
        <v/>
      </c>
    </row>
    <row r="11" spans="1:7" ht="15.75" customHeight="1">
      <c r="A11" s="50" t="s">
        <v>370</v>
      </c>
      <c r="B11" s="160" t="s">
        <v>134</v>
      </c>
      <c r="C11" s="24">
        <f>'4-7在建工程汇总'!C13</f>
        <v>0</v>
      </c>
      <c r="D11" s="24">
        <f>'4-7在建工程汇总'!D13</f>
        <v>0</v>
      </c>
      <c r="E11" s="24">
        <f>'4-7在建工程汇总'!E13</f>
        <v>0</v>
      </c>
      <c r="F11" s="32">
        <f t="shared" si="0"/>
        <v>0</v>
      </c>
      <c r="G11" s="63" t="str">
        <f t="shared" si="1"/>
        <v/>
      </c>
    </row>
    <row r="12" spans="1:7" ht="15.75" customHeight="1">
      <c r="A12" s="50" t="s">
        <v>371</v>
      </c>
      <c r="B12" s="160" t="s">
        <v>135</v>
      </c>
      <c r="C12" s="24">
        <f>'4-8工程物资'!G27</f>
        <v>0</v>
      </c>
      <c r="D12" s="24">
        <f>'4-8工程物资'!J27</f>
        <v>0</v>
      </c>
      <c r="E12" s="32">
        <f>'4-8工程物资'!M27</f>
        <v>0</v>
      </c>
      <c r="F12" s="32">
        <f t="shared" si="0"/>
        <v>0</v>
      </c>
      <c r="G12" s="63" t="str">
        <f t="shared" si="1"/>
        <v/>
      </c>
    </row>
    <row r="13" spans="1:7" ht="15.75" customHeight="1">
      <c r="A13" s="50" t="s">
        <v>372</v>
      </c>
      <c r="B13" s="160" t="s">
        <v>136</v>
      </c>
      <c r="C13" s="24">
        <f>'4-9固定资产清理'!D26</f>
        <v>0</v>
      </c>
      <c r="D13" s="24">
        <f>'4-9固定资产清理'!E26</f>
        <v>0</v>
      </c>
      <c r="E13" s="32">
        <f>'4-9固定资产清理'!F26</f>
        <v>0</v>
      </c>
      <c r="F13" s="32">
        <f t="shared" si="0"/>
        <v>0</v>
      </c>
      <c r="G13" s="63" t="str">
        <f t="shared" si="1"/>
        <v/>
      </c>
    </row>
    <row r="14" spans="1:7" ht="15.75" customHeight="1">
      <c r="A14" s="50" t="s">
        <v>373</v>
      </c>
      <c r="B14" s="160" t="s">
        <v>137</v>
      </c>
      <c r="C14" s="24">
        <f>'4-10生物资产（苗木）'!K27</f>
        <v>0</v>
      </c>
      <c r="D14" s="24">
        <f>'4-10生物资产（苗木）'!M27</f>
        <v>0</v>
      </c>
      <c r="E14" s="32">
        <f>'4-10生物资产（苗木）'!P27</f>
        <v>0</v>
      </c>
      <c r="F14" s="32">
        <f t="shared" si="0"/>
        <v>0</v>
      </c>
      <c r="G14" s="63" t="str">
        <f t="shared" si="1"/>
        <v/>
      </c>
    </row>
    <row r="15" spans="1:7" ht="15.75" customHeight="1">
      <c r="A15" s="50" t="s">
        <v>374</v>
      </c>
      <c r="B15" s="160" t="s">
        <v>138</v>
      </c>
      <c r="C15" s="24">
        <f>'4-11油气资产'!I26</f>
        <v>0</v>
      </c>
      <c r="D15" s="24">
        <f>'4-11油气资产'!K26</f>
        <v>0</v>
      </c>
      <c r="E15" s="32">
        <f>'4-11油气资产'!N26</f>
        <v>0</v>
      </c>
      <c r="F15" s="32">
        <f t="shared" si="0"/>
        <v>0</v>
      </c>
      <c r="G15" s="63" t="str">
        <f t="shared" si="1"/>
        <v/>
      </c>
    </row>
    <row r="16" spans="1:7" ht="15.75" customHeight="1">
      <c r="A16" s="50" t="s">
        <v>375</v>
      </c>
      <c r="B16" s="160" t="s">
        <v>139</v>
      </c>
      <c r="C16" s="24">
        <f>'4-12无形资产汇总'!C23</f>
        <v>0</v>
      </c>
      <c r="D16" s="24">
        <f>'4-12无形资产汇总'!D23</f>
        <v>0</v>
      </c>
      <c r="E16" s="32">
        <f>'4-12无形资产汇总'!E23</f>
        <v>3415700</v>
      </c>
      <c r="F16" s="32">
        <f t="shared" si="0"/>
        <v>3415700</v>
      </c>
      <c r="G16" s="63" t="str">
        <f t="shared" si="1"/>
        <v/>
      </c>
    </row>
    <row r="17" spans="1:7" ht="15.75" customHeight="1">
      <c r="A17" s="50" t="s">
        <v>376</v>
      </c>
      <c r="B17" s="160" t="s">
        <v>140</v>
      </c>
      <c r="C17" s="24">
        <f>'4-13开发支出'!D26</f>
        <v>0</v>
      </c>
      <c r="D17" s="24">
        <f>'4-13开发支出'!E26</f>
        <v>0</v>
      </c>
      <c r="E17" s="32">
        <f>'4-13开发支出'!F26</f>
        <v>0</v>
      </c>
      <c r="F17" s="32">
        <f t="shared" si="0"/>
        <v>0</v>
      </c>
      <c r="G17" s="63" t="str">
        <f t="shared" si="1"/>
        <v/>
      </c>
    </row>
    <row r="18" spans="1:7" ht="15.75" customHeight="1">
      <c r="A18" s="50" t="s">
        <v>377</v>
      </c>
      <c r="B18" s="160" t="s">
        <v>141</v>
      </c>
      <c r="C18" s="24">
        <f>'4-14商誉'!D26</f>
        <v>0</v>
      </c>
      <c r="D18" s="24">
        <f>'4-14商誉'!E26</f>
        <v>0</v>
      </c>
      <c r="E18" s="32">
        <f>'4-14商誉'!F26</f>
        <v>0</v>
      </c>
      <c r="F18" s="32">
        <f t="shared" si="0"/>
        <v>0</v>
      </c>
      <c r="G18" s="63" t="str">
        <f t="shared" si="1"/>
        <v/>
      </c>
    </row>
    <row r="19" spans="1:7" ht="15.75" customHeight="1">
      <c r="A19" s="50" t="s">
        <v>378</v>
      </c>
      <c r="B19" s="160" t="s">
        <v>142</v>
      </c>
      <c r="C19" s="24">
        <f>'4-15长期待摊费用'!F12</f>
        <v>0</v>
      </c>
      <c r="D19" s="24">
        <f>'4-15长期待摊费用'!G12</f>
        <v>0</v>
      </c>
      <c r="E19" s="32">
        <f>'4-15长期待摊费用'!I12</f>
        <v>0</v>
      </c>
      <c r="F19" s="32">
        <f t="shared" si="0"/>
        <v>0</v>
      </c>
      <c r="G19" s="63" t="str">
        <f t="shared" si="1"/>
        <v/>
      </c>
    </row>
    <row r="20" spans="1:7" ht="15.75" customHeight="1">
      <c r="A20" s="50" t="s">
        <v>379</v>
      </c>
      <c r="B20" s="160" t="s">
        <v>143</v>
      </c>
      <c r="C20" s="24">
        <f>'4-16递延所得税资产'!D26</f>
        <v>0</v>
      </c>
      <c r="D20" s="24">
        <f>'4-16递延所得税资产'!E26</f>
        <v>0</v>
      </c>
      <c r="E20" s="32">
        <f>'4-16递延所得税资产'!F26</f>
        <v>0</v>
      </c>
      <c r="F20" s="32">
        <f t="shared" si="0"/>
        <v>0</v>
      </c>
      <c r="G20" s="63" t="str">
        <f t="shared" si="1"/>
        <v/>
      </c>
    </row>
    <row r="21" spans="1:7" ht="15.75" customHeight="1">
      <c r="A21" s="50" t="s">
        <v>380</v>
      </c>
      <c r="B21" s="160" t="s">
        <v>144</v>
      </c>
      <c r="C21" s="24">
        <f>'4-17其他非流动资产'!D26</f>
        <v>0</v>
      </c>
      <c r="D21" s="24">
        <f>'4-17其他非流动资产'!E26</f>
        <v>0</v>
      </c>
      <c r="E21" s="32">
        <f>'4-17其他非流动资产'!F26</f>
        <v>0</v>
      </c>
      <c r="F21" s="32">
        <f t="shared" si="0"/>
        <v>0</v>
      </c>
      <c r="G21" s="63" t="str">
        <f t="shared" si="1"/>
        <v/>
      </c>
    </row>
    <row r="22" spans="1:7" ht="15.75" customHeight="1">
      <c r="A22" s="21"/>
      <c r="B22" s="62"/>
      <c r="C22" s="24"/>
      <c r="D22" s="24"/>
      <c r="E22" s="32"/>
      <c r="F22" s="32"/>
      <c r="G22" s="63" t="str">
        <f t="shared" ref="G22:G27" si="2">IF(C22=0,"",F22/C22*100)</f>
        <v/>
      </c>
    </row>
    <row r="23" spans="1:7" ht="15.75" customHeight="1">
      <c r="A23" s="21"/>
      <c r="B23" s="62"/>
      <c r="C23" s="24"/>
      <c r="D23" s="24"/>
      <c r="E23" s="32"/>
      <c r="F23" s="32"/>
      <c r="G23" s="63" t="str">
        <f t="shared" si="2"/>
        <v/>
      </c>
    </row>
    <row r="24" spans="1:7" ht="15.75" customHeight="1">
      <c r="A24" s="21"/>
      <c r="B24" s="62"/>
      <c r="C24" s="24"/>
      <c r="D24" s="24"/>
      <c r="E24" s="32"/>
      <c r="F24" s="32"/>
      <c r="G24" s="63" t="str">
        <f t="shared" si="2"/>
        <v/>
      </c>
    </row>
    <row r="25" spans="1:7" ht="15.75" customHeight="1">
      <c r="A25" s="21"/>
      <c r="B25" s="62"/>
      <c r="C25" s="24"/>
      <c r="D25" s="24"/>
      <c r="E25" s="32"/>
      <c r="F25" s="32"/>
      <c r="G25" s="63" t="str">
        <f t="shared" si="2"/>
        <v/>
      </c>
    </row>
    <row r="26" spans="1:7" ht="15.75" customHeight="1">
      <c r="A26" s="50"/>
      <c r="B26" s="89"/>
      <c r="C26" s="24"/>
      <c r="D26" s="24"/>
      <c r="E26" s="32"/>
      <c r="F26" s="32"/>
      <c r="G26" s="63" t="str">
        <f t="shared" si="2"/>
        <v/>
      </c>
    </row>
    <row r="27" spans="1:7" ht="15.75" customHeight="1">
      <c r="A27" s="50"/>
      <c r="B27" s="65"/>
      <c r="C27" s="24"/>
      <c r="D27" s="24"/>
      <c r="E27" s="32"/>
      <c r="F27" s="32"/>
      <c r="G27" s="63" t="str">
        <f t="shared" si="2"/>
        <v/>
      </c>
    </row>
    <row r="28" spans="1:7" ht="15.75" customHeight="1">
      <c r="A28" s="393" t="s">
        <v>283</v>
      </c>
      <c r="B28" s="413"/>
      <c r="C28" s="24">
        <f>SUM(C5:C27)</f>
        <v>0</v>
      </c>
      <c r="D28" s="24">
        <f>SUM(D5:D27)</f>
        <v>0</v>
      </c>
      <c r="E28" s="24">
        <f>SUM(E5:E27)</f>
        <v>8081713</v>
      </c>
      <c r="F28" s="32">
        <f>E28-D28</f>
        <v>8081713</v>
      </c>
      <c r="G28" s="63" t="str">
        <f>IF(D28=0,"",F28/D28*100)</f>
        <v/>
      </c>
    </row>
    <row r="29" spans="1:7" ht="15.75" customHeight="1">
      <c r="A29" s="28" t="str">
        <f>'3-11其他流动资产'!A28</f>
        <v>被评估单位（或产权持有单位）
填表人：</v>
      </c>
      <c r="E29" s="29" t="str">
        <f>IF(封面!C19="","资产评估专业人员："&amp;封面!C15,"资产评估专业人员："&amp;封面!C15&amp;"、"&amp;封面!C17&amp;"、"&amp;封面!C19&amp;"、"&amp;封面!C21&amp;"、"&amp;封面!C25)</f>
        <v>资产评估专业人员：邓晓川、张文斌、、严浩、、</v>
      </c>
      <c r="F29" s="29"/>
      <c r="G29" s="29"/>
    </row>
    <row r="30" spans="1:7" ht="15.75" customHeight="1">
      <c r="A30" s="28" t="str">
        <f>'3-11其他流动资产'!A29</f>
        <v>填表日期：2024年12月5日</v>
      </c>
    </row>
  </sheetData>
  <sheetProtection password="C665" sheet="1" objects="1" scenarios="1"/>
  <mergeCells count="3">
    <mergeCell ref="A1:G1"/>
    <mergeCell ref="A2:G2"/>
    <mergeCell ref="A28:B28"/>
  </mergeCells>
  <phoneticPr fontId="19" type="noConversion"/>
  <printOptions horizontalCentered="1"/>
  <pageMargins left="0.39370078740157499" right="0.39370078740157499" top="0.86614173228346403" bottom="0.86614173228346403" header="1.0629921259842501" footer="0.511811023622047"/>
  <pageSetup paperSize="9" scale="92" fitToHeight="0" orientation="landscape" blackAndWhite="1"/>
  <headerFooter scaleWithDoc="0">
    <oddHeader>&amp;R&amp;"宋体,常规"&amp;10表&amp;"Times New Roman,常规"4
&amp;"宋体,常规"共&amp;"Times New Roman,常规"&amp;N&amp;"宋体,常规"页第&amp;"Times New Roman,常规"&amp;P&amp;"宋体,常规"页</oddHeader>
  </headerFooter>
</worksheet>
</file>

<file path=xl/worksheets/sheet34.xml><?xml version="1.0" encoding="utf-8"?>
<worksheet xmlns="http://schemas.openxmlformats.org/spreadsheetml/2006/main" xmlns:r="http://schemas.openxmlformats.org/officeDocument/2006/relationships">
  <sheetPr codeName="Sheet37">
    <tabColor rgb="FFFF0000"/>
    <pageSetUpPr fitToPage="1"/>
  </sheetPr>
  <dimension ref="A1:G27"/>
  <sheetViews>
    <sheetView workbookViewId="0">
      <pane xSplit="3" ySplit="4" topLeftCell="D11" activePane="bottomRight" state="frozen"/>
      <selection activeCell="E26" sqref="E26"/>
      <selection pane="topRight" activeCell="E26" sqref="E26"/>
      <selection pane="bottomLeft" activeCell="E26" sqref="E26"/>
      <selection pane="bottomRight" activeCell="E26" sqref="E26"/>
    </sheetView>
  </sheetViews>
  <sheetFormatPr defaultColWidth="9" defaultRowHeight="15.75" customHeight="1"/>
  <cols>
    <col min="1" max="1" width="17.5" style="13" customWidth="1"/>
    <col min="2" max="2" width="34.69921875" style="13" customWidth="1"/>
    <col min="3" max="5" width="19.09765625" style="13" customWidth="1"/>
    <col min="6" max="6" width="20.09765625" style="13" customWidth="1"/>
    <col min="7" max="7" width="12.59765625" style="13" customWidth="1"/>
    <col min="8" max="16384" width="9" style="13"/>
  </cols>
  <sheetData>
    <row r="1" spans="1:7" s="11" customFormat="1" ht="30" customHeight="1">
      <c r="A1" s="385" t="s">
        <v>381</v>
      </c>
      <c r="B1" s="386"/>
      <c r="C1" s="386"/>
      <c r="D1" s="386"/>
      <c r="E1" s="386"/>
      <c r="F1" s="386"/>
      <c r="G1" s="386"/>
    </row>
    <row r="2" spans="1:7" ht="14.1" customHeight="1">
      <c r="A2" s="387" t="str">
        <f>'4-非流动资产汇总'!A2:G2</f>
        <v>评估基准日：2024年12月5日</v>
      </c>
      <c r="B2" s="387"/>
      <c r="C2" s="387"/>
      <c r="D2" s="387"/>
      <c r="E2" s="387"/>
      <c r="F2" s="387"/>
      <c r="G2" s="387"/>
    </row>
    <row r="3" spans="1:7" ht="15.75" customHeight="1">
      <c r="A3" s="16" t="str">
        <f>'表3-1货币汇总表'!A3</f>
        <v>被评估单位（或产权持有人）：攀枝花市尚亿科技有限责任公司</v>
      </c>
      <c r="G3" s="49" t="s">
        <v>151</v>
      </c>
    </row>
    <row r="4" spans="1:7" s="48" customFormat="1" ht="15.75" customHeight="1">
      <c r="A4" s="50" t="s">
        <v>194</v>
      </c>
      <c r="B4" s="50" t="s">
        <v>153</v>
      </c>
      <c r="C4" s="50" t="s">
        <v>94</v>
      </c>
      <c r="D4" s="103" t="s">
        <v>382</v>
      </c>
      <c r="E4" s="50" t="s">
        <v>118</v>
      </c>
      <c r="F4" s="86" t="s">
        <v>119</v>
      </c>
      <c r="G4" s="50" t="s">
        <v>211</v>
      </c>
    </row>
    <row r="5" spans="1:7" ht="15.75" customHeight="1">
      <c r="A5" s="50" t="s">
        <v>383</v>
      </c>
      <c r="B5" s="62" t="s">
        <v>384</v>
      </c>
      <c r="C5" s="24">
        <f>'4-1-1可出售-股票'!H26</f>
        <v>0</v>
      </c>
      <c r="D5" s="24">
        <f>'4-1-1可出售-股票'!I26</f>
        <v>0</v>
      </c>
      <c r="E5" s="24">
        <f>'4-1-1可出售-股票'!J26</f>
        <v>0</v>
      </c>
      <c r="F5" s="32">
        <f>E5-D5</f>
        <v>0</v>
      </c>
      <c r="G5" s="63" t="str">
        <f>IF(D5=0,"",F5/D5*100)</f>
        <v/>
      </c>
    </row>
    <row r="6" spans="1:7" ht="15.75" customHeight="1">
      <c r="A6" s="50" t="s">
        <v>385</v>
      </c>
      <c r="B6" s="62" t="s">
        <v>386</v>
      </c>
      <c r="C6" s="24">
        <f>'4-1-2可出售-债券'!H27</f>
        <v>0</v>
      </c>
      <c r="D6" s="24">
        <f>'4-1-2可出售-债券'!I27</f>
        <v>0</v>
      </c>
      <c r="E6" s="24">
        <f>'4-1-2可出售-债券'!J27</f>
        <v>0</v>
      </c>
      <c r="F6" s="32">
        <f>E6-D6</f>
        <v>0</v>
      </c>
      <c r="G6" s="63" t="str">
        <f>IF(D6=0,"",F6/D6*100)</f>
        <v/>
      </c>
    </row>
    <row r="7" spans="1:7" ht="15.75" customHeight="1">
      <c r="A7" s="50" t="s">
        <v>387</v>
      </c>
      <c r="B7" s="62" t="s">
        <v>388</v>
      </c>
      <c r="C7" s="24">
        <f>'4-1-3可出售-其他'!H26</f>
        <v>0</v>
      </c>
      <c r="D7" s="24">
        <f>'4-1-3可出售-其他'!I26</f>
        <v>0</v>
      </c>
      <c r="E7" s="24">
        <f>'4-1-3可出售-其他'!J26</f>
        <v>0</v>
      </c>
      <c r="F7" s="32">
        <f>E7-D7</f>
        <v>0</v>
      </c>
      <c r="G7" s="63" t="str">
        <f>IF(D7=0,"",F7/D7*100)</f>
        <v/>
      </c>
    </row>
    <row r="8" spans="1:7" ht="15.75" customHeight="1">
      <c r="A8" s="21"/>
      <c r="B8" s="62"/>
      <c r="C8" s="24"/>
      <c r="D8" s="24"/>
      <c r="E8" s="32"/>
      <c r="F8" s="32"/>
      <c r="G8" s="63" t="str">
        <f t="shared" ref="G8:G23" si="0">IF(C8=0,"",F8/C8*100)</f>
        <v/>
      </c>
    </row>
    <row r="9" spans="1:7" ht="15.75" customHeight="1">
      <c r="A9" s="21"/>
      <c r="B9" s="62"/>
      <c r="C9" s="24"/>
      <c r="D9" s="24"/>
      <c r="E9" s="32"/>
      <c r="F9" s="32"/>
      <c r="G9" s="63" t="str">
        <f t="shared" si="0"/>
        <v/>
      </c>
    </row>
    <row r="10" spans="1:7" ht="15.75" customHeight="1">
      <c r="A10" s="21"/>
      <c r="B10" s="62"/>
      <c r="C10" s="24"/>
      <c r="D10" s="24"/>
      <c r="E10" s="32"/>
      <c r="F10" s="32"/>
      <c r="G10" s="63" t="str">
        <f t="shared" si="0"/>
        <v/>
      </c>
    </row>
    <row r="11" spans="1:7" ht="15.75" customHeight="1">
      <c r="A11" s="21"/>
      <c r="B11" s="62"/>
      <c r="C11" s="24"/>
      <c r="D11" s="24"/>
      <c r="E11" s="32"/>
      <c r="F11" s="32"/>
      <c r="G11" s="63" t="str">
        <f t="shared" si="0"/>
        <v/>
      </c>
    </row>
    <row r="12" spans="1:7" ht="15.75" customHeight="1">
      <c r="A12" s="21"/>
      <c r="B12" s="62"/>
      <c r="C12" s="24"/>
      <c r="D12" s="24"/>
      <c r="E12" s="32"/>
      <c r="F12" s="32"/>
      <c r="G12" s="63" t="str">
        <f t="shared" si="0"/>
        <v/>
      </c>
    </row>
    <row r="13" spans="1:7" ht="15.75" customHeight="1">
      <c r="A13" s="21"/>
      <c r="B13" s="62"/>
      <c r="C13" s="24"/>
      <c r="D13" s="24"/>
      <c r="E13" s="32"/>
      <c r="F13" s="32"/>
      <c r="G13" s="63" t="str">
        <f t="shared" si="0"/>
        <v/>
      </c>
    </row>
    <row r="14" spans="1:7" ht="15.75" customHeight="1">
      <c r="A14" s="21"/>
      <c r="B14" s="62"/>
      <c r="C14" s="24"/>
      <c r="D14" s="24"/>
      <c r="E14" s="32"/>
      <c r="F14" s="32"/>
      <c r="G14" s="63" t="str">
        <f t="shared" si="0"/>
        <v/>
      </c>
    </row>
    <row r="15" spans="1:7" ht="15.75" customHeight="1">
      <c r="A15" s="21"/>
      <c r="B15" s="62"/>
      <c r="C15" s="24"/>
      <c r="D15" s="24"/>
      <c r="E15" s="32"/>
      <c r="F15" s="32"/>
      <c r="G15" s="63" t="str">
        <f t="shared" si="0"/>
        <v/>
      </c>
    </row>
    <row r="16" spans="1:7" ht="15.75" customHeight="1">
      <c r="A16" s="21"/>
      <c r="B16" s="62"/>
      <c r="C16" s="24"/>
      <c r="D16" s="24"/>
      <c r="E16" s="32"/>
      <c r="F16" s="32"/>
      <c r="G16" s="63" t="str">
        <f t="shared" si="0"/>
        <v/>
      </c>
    </row>
    <row r="17" spans="1:7" ht="15.75" customHeight="1">
      <c r="A17" s="21"/>
      <c r="B17" s="62"/>
      <c r="C17" s="24"/>
      <c r="D17" s="24"/>
      <c r="E17" s="32"/>
      <c r="F17" s="32"/>
      <c r="G17" s="63" t="str">
        <f t="shared" si="0"/>
        <v/>
      </c>
    </row>
    <row r="18" spans="1:7" ht="15.75" customHeight="1">
      <c r="A18" s="21"/>
      <c r="B18" s="62"/>
      <c r="C18" s="24"/>
      <c r="D18" s="24"/>
      <c r="E18" s="32"/>
      <c r="F18" s="32"/>
      <c r="G18" s="63" t="str">
        <f t="shared" si="0"/>
        <v/>
      </c>
    </row>
    <row r="19" spans="1:7" ht="15.75" customHeight="1">
      <c r="A19" s="21"/>
      <c r="B19" s="62"/>
      <c r="C19" s="24"/>
      <c r="D19" s="24"/>
      <c r="E19" s="32"/>
      <c r="F19" s="32"/>
      <c r="G19" s="63" t="str">
        <f t="shared" si="0"/>
        <v/>
      </c>
    </row>
    <row r="20" spans="1:7" ht="15.75" customHeight="1">
      <c r="A20" s="21"/>
      <c r="B20" s="62"/>
      <c r="C20" s="24"/>
      <c r="D20" s="24"/>
      <c r="E20" s="32"/>
      <c r="F20" s="32"/>
      <c r="G20" s="63" t="str">
        <f t="shared" si="0"/>
        <v/>
      </c>
    </row>
    <row r="21" spans="1:7" ht="15.75" customHeight="1">
      <c r="A21" s="21"/>
      <c r="B21" s="62"/>
      <c r="C21" s="24"/>
      <c r="D21" s="24"/>
      <c r="E21" s="32"/>
      <c r="F21" s="32"/>
      <c r="G21" s="63" t="str">
        <f t="shared" si="0"/>
        <v/>
      </c>
    </row>
    <row r="22" spans="1:7" ht="15.75" customHeight="1">
      <c r="A22" s="21"/>
      <c r="B22" s="62"/>
      <c r="C22" s="24"/>
      <c r="D22" s="24"/>
      <c r="E22" s="32"/>
      <c r="F22" s="32"/>
      <c r="G22" s="63" t="str">
        <f t="shared" si="0"/>
        <v/>
      </c>
    </row>
    <row r="23" spans="1:7" ht="15.75" customHeight="1">
      <c r="A23" s="21"/>
      <c r="B23" s="62"/>
      <c r="C23" s="24"/>
      <c r="D23" s="24"/>
      <c r="E23" s="32"/>
      <c r="F23" s="32"/>
      <c r="G23" s="63" t="str">
        <f t="shared" si="0"/>
        <v/>
      </c>
    </row>
    <row r="24" spans="1:7" ht="15.75" customHeight="1">
      <c r="A24" s="404" t="s">
        <v>283</v>
      </c>
      <c r="B24" s="405"/>
      <c r="C24" s="24">
        <f>SUM(C5:C23)</f>
        <v>0</v>
      </c>
      <c r="D24" s="24">
        <f>SUM(D5:D23)</f>
        <v>0</v>
      </c>
      <c r="E24" s="24">
        <f>SUM(E5:E23)</f>
        <v>0</v>
      </c>
      <c r="F24" s="32">
        <f>E24-D24</f>
        <v>0</v>
      </c>
      <c r="G24" s="63" t="str">
        <f>IF(D24=0,"",F24/D24*100)</f>
        <v/>
      </c>
    </row>
    <row r="25" spans="1:7" ht="15.75" customHeight="1">
      <c r="A25" s="28" t="str">
        <f>'4-非流动资产汇总'!A29</f>
        <v>被评估单位（或产权持有单位）
填表人：</v>
      </c>
      <c r="E25" s="29" t="str">
        <f>IF(封面!C17="","资产评估专业人员："&amp;封面!C15,"资产评估专业人员："&amp;封面!C15&amp;"、"&amp;封面!C17)</f>
        <v>资产评估专业人员：邓晓川、张文斌</v>
      </c>
      <c r="F25" s="29"/>
      <c r="G25" s="29"/>
    </row>
    <row r="26" spans="1:7" ht="15.75" customHeight="1">
      <c r="A26" s="28" t="str">
        <f>'4-非流动资产汇总'!A30</f>
        <v>填表日期：2024年12月5日</v>
      </c>
    </row>
    <row r="27" spans="1:7" ht="15.75" customHeight="1">
      <c r="A27" s="434"/>
      <c r="B27" s="434"/>
      <c r="C27" s="434"/>
      <c r="D27" s="434"/>
      <c r="E27" s="434"/>
    </row>
  </sheetData>
  <sheetProtection password="C665" sheet="1" objects="1" scenarios="1"/>
  <mergeCells count="4">
    <mergeCell ref="A1:G1"/>
    <mergeCell ref="A2:G2"/>
    <mergeCell ref="A24:B24"/>
    <mergeCell ref="A27:E27"/>
  </mergeCells>
  <phoneticPr fontId="19" type="noConversion"/>
  <printOptions horizontalCentered="1"/>
  <pageMargins left="0.39370078740157499" right="0.39370078740157499" top="0.86614173228346403" bottom="0.86614173228346403" header="1.0629921259842501" footer="0.511811023622047"/>
  <pageSetup paperSize="9" scale="91" fitToHeight="0" orientation="landscape" blackAndWhite="1"/>
  <headerFooter scaleWithDoc="0">
    <oddHeader>&amp;R&amp;"宋体,常规"&amp;10表&amp;"Times New Roman,常规"4-1
&amp;"宋体,常规"共&amp;"Times New Roman,常规"&amp;N&amp;"宋体,常规"页第&amp;"Times New Roman,常规"&amp;P&amp;"宋体,常规"页</oddHeader>
  </headerFooter>
</worksheet>
</file>

<file path=xl/worksheets/sheet35.xml><?xml version="1.0" encoding="utf-8"?>
<worksheet xmlns="http://schemas.openxmlformats.org/spreadsheetml/2006/main" xmlns:r="http://schemas.openxmlformats.org/officeDocument/2006/relationships">
  <sheetPr codeName="Sheet38">
    <pageSetUpPr fitToPage="1"/>
  </sheetPr>
  <dimension ref="A1:M30"/>
  <sheetViews>
    <sheetView workbookViewId="0">
      <pane xSplit="7" ySplit="4" topLeftCell="H20" activePane="bottomRight" state="frozen"/>
      <selection activeCell="E26" sqref="E26"/>
      <selection pane="topRight" activeCell="E26" sqref="E26"/>
      <selection pane="bottomLeft" activeCell="E26" sqref="E26"/>
      <selection pane="bottomRight" activeCell="E26" sqref="E26"/>
    </sheetView>
  </sheetViews>
  <sheetFormatPr defaultColWidth="9" defaultRowHeight="15.75" customHeight="1"/>
  <cols>
    <col min="1" max="1" width="4.09765625" style="13" customWidth="1"/>
    <col min="2" max="2" width="29.59765625" style="13" customWidth="1"/>
    <col min="3" max="3" width="9" style="13"/>
    <col min="4" max="4" width="10" style="14" customWidth="1"/>
    <col min="5" max="5" width="7.69921875" style="13" customWidth="1"/>
    <col min="6" max="6" width="8.8984375" style="13" customWidth="1"/>
    <col min="7" max="7" width="8.59765625" style="13" customWidth="1"/>
    <col min="8" max="9" width="11" style="13" customWidth="1"/>
    <col min="10" max="10" width="10.5" style="13" customWidth="1"/>
    <col min="11" max="11" width="8" style="13" customWidth="1"/>
    <col min="12" max="16384" width="9" style="13"/>
  </cols>
  <sheetData>
    <row r="1" spans="1:13" s="11" customFormat="1" ht="30" customHeight="1">
      <c r="A1" s="400" t="s">
        <v>389</v>
      </c>
      <c r="B1" s="403"/>
      <c r="C1" s="403"/>
      <c r="D1" s="403"/>
      <c r="E1" s="403"/>
      <c r="F1" s="403"/>
      <c r="G1" s="403"/>
      <c r="H1" s="403"/>
      <c r="I1" s="403"/>
      <c r="J1" s="403"/>
      <c r="K1" s="403"/>
      <c r="L1" s="403"/>
      <c r="M1" s="403"/>
    </row>
    <row r="2" spans="1:13" ht="14.1" customHeight="1">
      <c r="A2" s="387" t="str">
        <f>'4-1可供出售金融资产汇总'!A2:G2</f>
        <v>评估基准日：2024年12月5日</v>
      </c>
      <c r="B2" s="387"/>
      <c r="C2" s="387"/>
      <c r="D2" s="387"/>
      <c r="E2" s="387"/>
      <c r="F2" s="387"/>
      <c r="G2" s="387"/>
      <c r="H2" s="401"/>
      <c r="I2" s="401"/>
      <c r="J2" s="401"/>
      <c r="K2" s="401"/>
      <c r="L2" s="401"/>
      <c r="M2" s="401"/>
    </row>
    <row r="3" spans="1:13" ht="15.75" customHeight="1">
      <c r="A3" s="16" t="str">
        <f>'表3-1货币汇总表'!A3</f>
        <v>被评估单位（或产权持有人）：攀枝花市尚亿科技有限责任公司</v>
      </c>
      <c r="M3" s="17" t="s">
        <v>151</v>
      </c>
    </row>
    <row r="4" spans="1:13" s="12" customFormat="1" ht="27" customHeight="1">
      <c r="A4" s="18" t="s">
        <v>152</v>
      </c>
      <c r="B4" s="18" t="s">
        <v>262</v>
      </c>
      <c r="C4" s="18" t="s">
        <v>390</v>
      </c>
      <c r="D4" s="19" t="s">
        <v>264</v>
      </c>
      <c r="E4" s="18" t="s">
        <v>265</v>
      </c>
      <c r="F4" s="69" t="s">
        <v>391</v>
      </c>
      <c r="G4" s="18" t="s">
        <v>392</v>
      </c>
      <c r="H4" s="69" t="str">
        <f>'3-11其他流动资产'!F4</f>
        <v>账面价值</v>
      </c>
      <c r="I4" s="69" t="str">
        <f>'3-11其他流动资产'!G4</f>
        <v>申报价值</v>
      </c>
      <c r="J4" s="18" t="s">
        <v>118</v>
      </c>
      <c r="K4" s="18" t="s">
        <v>119</v>
      </c>
      <c r="L4" s="18" t="s">
        <v>154</v>
      </c>
      <c r="M4" s="18" t="s">
        <v>212</v>
      </c>
    </row>
    <row r="5" spans="1:13" ht="15.75" customHeight="1">
      <c r="A5" s="21"/>
      <c r="B5" s="22"/>
      <c r="C5" s="21"/>
      <c r="D5" s="23"/>
      <c r="E5" s="21"/>
      <c r="F5" s="21"/>
      <c r="G5" s="32"/>
      <c r="H5" s="32"/>
      <c r="I5" s="25" t="str">
        <f>IF(H5="","",H5)</f>
        <v/>
      </c>
      <c r="J5" s="25"/>
      <c r="K5" s="25" t="str">
        <f>IF(I5="","",J5-I5)</f>
        <v/>
      </c>
      <c r="L5" s="25" t="str">
        <f>IF(I5="","",K5/I5*100)</f>
        <v/>
      </c>
      <c r="M5" s="26"/>
    </row>
    <row r="6" spans="1:13" ht="15.75" customHeight="1">
      <c r="A6" s="21"/>
      <c r="B6" s="22"/>
      <c r="C6" s="21"/>
      <c r="D6" s="23"/>
      <c r="E6" s="21"/>
      <c r="F6" s="21"/>
      <c r="G6" s="32"/>
      <c r="H6" s="32"/>
      <c r="I6" s="25" t="str">
        <f t="shared" ref="I6:I23" si="0">IF(H6="","",H6)</f>
        <v/>
      </c>
      <c r="J6" s="25"/>
      <c r="K6" s="25" t="str">
        <f t="shared" ref="K6:K23" si="1">IF(I6="","",J6-I6)</f>
        <v/>
      </c>
      <c r="L6" s="25" t="str">
        <f t="shared" ref="L6:L23" si="2">IF(I6="","",K6/I6*100)</f>
        <v/>
      </c>
      <c r="M6" s="26"/>
    </row>
    <row r="7" spans="1:13" ht="15.75" customHeight="1">
      <c r="A7" s="21"/>
      <c r="B7" s="22"/>
      <c r="C7" s="21"/>
      <c r="D7" s="23"/>
      <c r="E7" s="21"/>
      <c r="G7" s="32"/>
      <c r="H7" s="32"/>
      <c r="I7" s="25" t="str">
        <f t="shared" si="0"/>
        <v/>
      </c>
      <c r="J7" s="25"/>
      <c r="K7" s="25" t="str">
        <f t="shared" si="1"/>
        <v/>
      </c>
      <c r="L7" s="25" t="str">
        <f t="shared" si="2"/>
        <v/>
      </c>
      <c r="M7" s="26"/>
    </row>
    <row r="8" spans="1:13" ht="15.75" customHeight="1">
      <c r="A8" s="21"/>
      <c r="B8" s="22"/>
      <c r="C8" s="21"/>
      <c r="D8" s="23"/>
      <c r="E8" s="21"/>
      <c r="F8" s="21"/>
      <c r="G8" s="32"/>
      <c r="H8" s="32"/>
      <c r="I8" s="25" t="str">
        <f t="shared" si="0"/>
        <v/>
      </c>
      <c r="J8" s="25"/>
      <c r="K8" s="25" t="str">
        <f t="shared" si="1"/>
        <v/>
      </c>
      <c r="L8" s="25" t="str">
        <f t="shared" si="2"/>
        <v/>
      </c>
      <c r="M8" s="26"/>
    </row>
    <row r="9" spans="1:13" ht="15.75" customHeight="1">
      <c r="A9" s="21"/>
      <c r="B9" s="22"/>
      <c r="C9" s="21"/>
      <c r="D9" s="23"/>
      <c r="E9" s="21"/>
      <c r="F9" s="21"/>
      <c r="G9" s="32"/>
      <c r="H9" s="32"/>
      <c r="I9" s="25" t="str">
        <f t="shared" si="0"/>
        <v/>
      </c>
      <c r="J9" s="25"/>
      <c r="K9" s="25" t="str">
        <f t="shared" si="1"/>
        <v/>
      </c>
      <c r="L9" s="25" t="str">
        <f t="shared" si="2"/>
        <v/>
      </c>
      <c r="M9" s="26"/>
    </row>
    <row r="10" spans="1:13" ht="15.75" customHeight="1">
      <c r="A10" s="21"/>
      <c r="B10" s="22"/>
      <c r="C10" s="21"/>
      <c r="D10" s="23"/>
      <c r="E10" s="21"/>
      <c r="F10" s="21"/>
      <c r="G10" s="32"/>
      <c r="H10" s="32"/>
      <c r="I10" s="25" t="str">
        <f t="shared" si="0"/>
        <v/>
      </c>
      <c r="J10" s="25"/>
      <c r="K10" s="25" t="str">
        <f t="shared" si="1"/>
        <v/>
      </c>
      <c r="L10" s="25" t="str">
        <f t="shared" si="2"/>
        <v/>
      </c>
      <c r="M10" s="26"/>
    </row>
    <row r="11" spans="1:13" ht="15.75" customHeight="1">
      <c r="A11" s="21"/>
      <c r="B11" s="22"/>
      <c r="C11" s="21"/>
      <c r="D11" s="23"/>
      <c r="E11" s="21"/>
      <c r="F11" s="21"/>
      <c r="G11" s="32"/>
      <c r="H11" s="32"/>
      <c r="I11" s="25" t="str">
        <f t="shared" si="0"/>
        <v/>
      </c>
      <c r="J11" s="25"/>
      <c r="K11" s="25" t="str">
        <f t="shared" si="1"/>
        <v/>
      </c>
      <c r="L11" s="25" t="str">
        <f t="shared" si="2"/>
        <v/>
      </c>
      <c r="M11" s="26"/>
    </row>
    <row r="12" spans="1:13" ht="15.75" customHeight="1">
      <c r="A12" s="21"/>
      <c r="B12" s="22"/>
      <c r="C12" s="21"/>
      <c r="D12" s="23"/>
      <c r="E12" s="21"/>
      <c r="F12" s="21"/>
      <c r="G12" s="32"/>
      <c r="H12" s="32"/>
      <c r="I12" s="25" t="str">
        <f t="shared" si="0"/>
        <v/>
      </c>
      <c r="J12" s="25"/>
      <c r="K12" s="25" t="str">
        <f t="shared" si="1"/>
        <v/>
      </c>
      <c r="L12" s="25" t="str">
        <f t="shared" si="2"/>
        <v/>
      </c>
      <c r="M12" s="26"/>
    </row>
    <row r="13" spans="1:13" ht="15.75" customHeight="1">
      <c r="A13" s="21"/>
      <c r="B13" s="22"/>
      <c r="C13" s="21"/>
      <c r="D13" s="23"/>
      <c r="E13" s="21"/>
      <c r="F13" s="21"/>
      <c r="G13" s="32"/>
      <c r="H13" s="32"/>
      <c r="I13" s="25" t="str">
        <f t="shared" si="0"/>
        <v/>
      </c>
      <c r="J13" s="25"/>
      <c r="K13" s="25" t="str">
        <f t="shared" si="1"/>
        <v/>
      </c>
      <c r="L13" s="25" t="str">
        <f t="shared" si="2"/>
        <v/>
      </c>
      <c r="M13" s="26"/>
    </row>
    <row r="14" spans="1:13" ht="15.75" customHeight="1">
      <c r="A14" s="21"/>
      <c r="B14" s="22"/>
      <c r="C14" s="21"/>
      <c r="D14" s="23"/>
      <c r="E14" s="21"/>
      <c r="F14" s="21"/>
      <c r="G14" s="32"/>
      <c r="H14" s="32"/>
      <c r="I14" s="25" t="str">
        <f t="shared" si="0"/>
        <v/>
      </c>
      <c r="J14" s="25"/>
      <c r="K14" s="25" t="str">
        <f t="shared" si="1"/>
        <v/>
      </c>
      <c r="L14" s="25" t="str">
        <f t="shared" si="2"/>
        <v/>
      </c>
      <c r="M14" s="26"/>
    </row>
    <row r="15" spans="1:13" ht="15.75" customHeight="1">
      <c r="A15" s="21"/>
      <c r="B15" s="22"/>
      <c r="C15" s="21"/>
      <c r="D15" s="23"/>
      <c r="E15" s="21"/>
      <c r="F15" s="21"/>
      <c r="G15" s="32"/>
      <c r="H15" s="32"/>
      <c r="I15" s="25" t="str">
        <f t="shared" si="0"/>
        <v/>
      </c>
      <c r="J15" s="25"/>
      <c r="K15" s="25" t="str">
        <f t="shared" si="1"/>
        <v/>
      </c>
      <c r="L15" s="25" t="str">
        <f t="shared" si="2"/>
        <v/>
      </c>
      <c r="M15" s="26"/>
    </row>
    <row r="16" spans="1:13" ht="15.75" customHeight="1">
      <c r="A16" s="21"/>
      <c r="B16" s="22"/>
      <c r="C16" s="21"/>
      <c r="D16" s="23"/>
      <c r="E16" s="21"/>
      <c r="F16" s="21"/>
      <c r="G16" s="32"/>
      <c r="H16" s="32"/>
      <c r="I16" s="25" t="str">
        <f t="shared" si="0"/>
        <v/>
      </c>
      <c r="J16" s="25"/>
      <c r="K16" s="25" t="str">
        <f t="shared" si="1"/>
        <v/>
      </c>
      <c r="L16" s="25" t="str">
        <f t="shared" si="2"/>
        <v/>
      </c>
      <c r="M16" s="26"/>
    </row>
    <row r="17" spans="1:13" ht="15.75" customHeight="1">
      <c r="A17" s="21"/>
      <c r="B17" s="22"/>
      <c r="C17" s="21"/>
      <c r="D17" s="23"/>
      <c r="E17" s="21"/>
      <c r="F17" s="21"/>
      <c r="G17" s="32"/>
      <c r="H17" s="32"/>
      <c r="I17" s="25" t="str">
        <f t="shared" si="0"/>
        <v/>
      </c>
      <c r="J17" s="25"/>
      <c r="K17" s="25" t="str">
        <f t="shared" si="1"/>
        <v/>
      </c>
      <c r="L17" s="25" t="str">
        <f t="shared" si="2"/>
        <v/>
      </c>
      <c r="M17" s="26"/>
    </row>
    <row r="18" spans="1:13" ht="15.75" customHeight="1">
      <c r="A18" s="21"/>
      <c r="B18" s="22"/>
      <c r="C18" s="21"/>
      <c r="D18" s="23"/>
      <c r="E18" s="21"/>
      <c r="F18" s="21"/>
      <c r="G18" s="32"/>
      <c r="H18" s="32"/>
      <c r="I18" s="25" t="str">
        <f t="shared" si="0"/>
        <v/>
      </c>
      <c r="J18" s="25"/>
      <c r="K18" s="25" t="str">
        <f t="shared" si="1"/>
        <v/>
      </c>
      <c r="L18" s="25" t="str">
        <f t="shared" si="2"/>
        <v/>
      </c>
      <c r="M18" s="26"/>
    </row>
    <row r="19" spans="1:13" ht="15.75" customHeight="1">
      <c r="A19" s="21"/>
      <c r="B19" s="22"/>
      <c r="C19" s="21"/>
      <c r="D19" s="23"/>
      <c r="E19" s="21"/>
      <c r="F19" s="21"/>
      <c r="G19" s="32"/>
      <c r="H19" s="32"/>
      <c r="I19" s="25" t="str">
        <f t="shared" si="0"/>
        <v/>
      </c>
      <c r="J19" s="25"/>
      <c r="K19" s="25" t="str">
        <f t="shared" si="1"/>
        <v/>
      </c>
      <c r="L19" s="25" t="str">
        <f t="shared" si="2"/>
        <v/>
      </c>
      <c r="M19" s="26"/>
    </row>
    <row r="20" spans="1:13" ht="15.75" customHeight="1">
      <c r="A20" s="21"/>
      <c r="B20" s="22"/>
      <c r="C20" s="21"/>
      <c r="D20" s="23"/>
      <c r="E20" s="21"/>
      <c r="F20" s="21"/>
      <c r="G20" s="32"/>
      <c r="H20" s="32"/>
      <c r="I20" s="25" t="str">
        <f t="shared" si="0"/>
        <v/>
      </c>
      <c r="J20" s="25"/>
      <c r="K20" s="25" t="str">
        <f t="shared" si="1"/>
        <v/>
      </c>
      <c r="L20" s="25" t="str">
        <f t="shared" si="2"/>
        <v/>
      </c>
      <c r="M20" s="26"/>
    </row>
    <row r="21" spans="1:13" ht="15.75" customHeight="1">
      <c r="A21" s="21"/>
      <c r="B21" s="22"/>
      <c r="C21" s="21"/>
      <c r="D21" s="23"/>
      <c r="E21" s="21"/>
      <c r="F21" s="21"/>
      <c r="G21" s="32"/>
      <c r="H21" s="32"/>
      <c r="I21" s="25" t="str">
        <f t="shared" si="0"/>
        <v/>
      </c>
      <c r="J21" s="25"/>
      <c r="K21" s="25" t="str">
        <f t="shared" si="1"/>
        <v/>
      </c>
      <c r="L21" s="25" t="str">
        <f t="shared" si="2"/>
        <v/>
      </c>
      <c r="M21" s="26"/>
    </row>
    <row r="22" spans="1:13" ht="15.75" customHeight="1">
      <c r="A22" s="21"/>
      <c r="B22" s="22"/>
      <c r="C22" s="21"/>
      <c r="D22" s="23"/>
      <c r="E22" s="21"/>
      <c r="F22" s="21"/>
      <c r="G22" s="32"/>
      <c r="H22" s="32"/>
      <c r="I22" s="25" t="str">
        <f t="shared" si="0"/>
        <v/>
      </c>
      <c r="J22" s="25"/>
      <c r="K22" s="25" t="str">
        <f t="shared" si="1"/>
        <v/>
      </c>
      <c r="L22" s="25" t="str">
        <f t="shared" si="2"/>
        <v/>
      </c>
      <c r="M22" s="26"/>
    </row>
    <row r="23" spans="1:13" ht="15.75" customHeight="1">
      <c r="A23" s="21"/>
      <c r="B23" s="22"/>
      <c r="C23" s="21"/>
      <c r="D23" s="23"/>
      <c r="E23" s="21"/>
      <c r="F23" s="21"/>
      <c r="G23" s="32"/>
      <c r="H23" s="32"/>
      <c r="I23" s="25" t="str">
        <f t="shared" si="0"/>
        <v/>
      </c>
      <c r="J23" s="25"/>
      <c r="K23" s="25" t="str">
        <f t="shared" si="1"/>
        <v/>
      </c>
      <c r="L23" s="25" t="str">
        <f t="shared" si="2"/>
        <v/>
      </c>
      <c r="M23" s="26"/>
    </row>
    <row r="24" spans="1:13" ht="15.75" customHeight="1">
      <c r="A24" s="435" t="s">
        <v>393</v>
      </c>
      <c r="B24" s="436"/>
      <c r="C24" s="32"/>
      <c r="D24" s="41"/>
      <c r="E24" s="32"/>
      <c r="F24" s="32" t="s">
        <v>23</v>
      </c>
      <c r="G24" s="26"/>
      <c r="H24" s="67">
        <f>SUM(H5:H23)</f>
        <v>0</v>
      </c>
      <c r="I24" s="67">
        <f>SUM(I5:I23)</f>
        <v>0</v>
      </c>
      <c r="J24" s="67">
        <f>SUM(J5:J23)</f>
        <v>0</v>
      </c>
      <c r="K24" s="32">
        <f>J24-I24</f>
        <v>0</v>
      </c>
      <c r="L24" s="32" t="str">
        <f>IF(I24=0,"",K24/I24*100)</f>
        <v/>
      </c>
      <c r="M24" s="26"/>
    </row>
    <row r="25" spans="1:13" ht="15.75" customHeight="1">
      <c r="A25" s="435" t="s">
        <v>394</v>
      </c>
      <c r="B25" s="436"/>
      <c r="C25" s="32"/>
      <c r="D25" s="41"/>
      <c r="E25" s="32"/>
      <c r="F25" s="32" t="s">
        <v>23</v>
      </c>
      <c r="G25" s="26"/>
      <c r="H25" s="26"/>
      <c r="I25" s="26"/>
      <c r="J25" s="26"/>
      <c r="K25" s="32"/>
      <c r="L25" s="32" t="str">
        <f>IF(I25=0,"",K25/I25*100)</f>
        <v/>
      </c>
      <c r="M25" s="26"/>
    </row>
    <row r="26" spans="1:13" ht="15.75" customHeight="1">
      <c r="A26" s="407" t="s">
        <v>393</v>
      </c>
      <c r="B26" s="408"/>
      <c r="C26" s="26"/>
      <c r="D26" s="38"/>
      <c r="E26" s="32"/>
      <c r="F26" s="32" t="s">
        <v>23</v>
      </c>
      <c r="G26" s="26"/>
      <c r="H26" s="67">
        <f>H24-H25</f>
        <v>0</v>
      </c>
      <c r="I26" s="67">
        <f>I24-I25</f>
        <v>0</v>
      </c>
      <c r="J26" s="67">
        <f>J24-J25</f>
        <v>0</v>
      </c>
      <c r="K26" s="32">
        <f>J26-I26</f>
        <v>0</v>
      </c>
      <c r="L26" s="32" t="str">
        <f>IF(I26=0,"",K26/I26*100)</f>
        <v/>
      </c>
      <c r="M26" s="26"/>
    </row>
    <row r="27" spans="1:13" ht="15.75" customHeight="1">
      <c r="A27" s="28" t="str">
        <f>'4-1可供出售金融资产汇总'!A25</f>
        <v>被评估单位（或产权持有单位）
填表人：</v>
      </c>
      <c r="B27" s="28"/>
      <c r="C27" s="28"/>
      <c r="E27" s="39"/>
      <c r="F27" s="39"/>
      <c r="G27" s="29" t="str">
        <f>'4-1可供出售金融资产汇总'!E25</f>
        <v>资产评估专业人员：邓晓川、张文斌</v>
      </c>
      <c r="H27" s="30"/>
      <c r="I27" s="30"/>
      <c r="J27" s="30"/>
      <c r="K27" s="30"/>
      <c r="L27" s="30"/>
      <c r="M27" s="30"/>
    </row>
    <row r="28" spans="1:13" ht="15.75" customHeight="1">
      <c r="A28" s="28" t="str">
        <f>'4-1可供出售金融资产汇总'!A26</f>
        <v>填表日期：2024年12月5日</v>
      </c>
      <c r="B28" s="28"/>
      <c r="C28" s="28"/>
      <c r="E28" s="39"/>
      <c r="F28" s="39"/>
      <c r="G28" s="39"/>
      <c r="H28" s="39"/>
      <c r="I28" s="39"/>
      <c r="J28" s="39"/>
      <c r="K28" s="39"/>
      <c r="L28" s="39"/>
    </row>
    <row r="29" spans="1:13" ht="15.75" customHeight="1">
      <c r="A29" s="28"/>
      <c r="B29" s="28"/>
      <c r="C29" s="28"/>
      <c r="E29" s="39"/>
      <c r="F29" s="39"/>
      <c r="G29" s="39"/>
      <c r="H29" s="39"/>
      <c r="I29" s="39"/>
      <c r="J29" s="39"/>
      <c r="K29" s="39"/>
      <c r="L29" s="39"/>
    </row>
    <row r="30" spans="1:13" ht="15.75" customHeight="1">
      <c r="A30" s="39"/>
      <c r="B30" s="39"/>
      <c r="C30" s="39"/>
      <c r="D30" s="40"/>
      <c r="E30" s="39"/>
      <c r="F30" s="39"/>
      <c r="G30" s="39"/>
      <c r="H30" s="39"/>
      <c r="I30" s="39"/>
      <c r="J30" s="39"/>
      <c r="K30" s="39"/>
      <c r="L30" s="39"/>
    </row>
  </sheetData>
  <mergeCells count="5">
    <mergeCell ref="A1:M1"/>
    <mergeCell ref="A2:M2"/>
    <mergeCell ref="A24:B24"/>
    <mergeCell ref="A25:B25"/>
    <mergeCell ref="A26:B26"/>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Roman,常规"4-1-1
&amp;"宋体,常规"共&amp;"Times New Roman,常规"&amp;N&amp;"宋体,常规"页第&amp;"Times New Roman,常规"&amp;P&amp;"宋体,常规"页</oddHeader>
  </headerFooter>
  <legacyDrawing r:id="rId1"/>
</worksheet>
</file>

<file path=xl/worksheets/sheet36.xml><?xml version="1.0" encoding="utf-8"?>
<worksheet xmlns="http://schemas.openxmlformats.org/spreadsheetml/2006/main" xmlns:r="http://schemas.openxmlformats.org/officeDocument/2006/relationships">
  <sheetPr codeName="Sheet39">
    <pageSetUpPr fitToPage="1"/>
  </sheetPr>
  <dimension ref="A1:N29"/>
  <sheetViews>
    <sheetView workbookViewId="0">
      <pane xSplit="7" ySplit="4" topLeftCell="H17" activePane="bottomRight" state="frozen"/>
      <selection activeCell="E26" sqref="E26"/>
      <selection pane="topRight" activeCell="E26" sqref="E26"/>
      <selection pane="bottomLeft" activeCell="E26" sqref="E26"/>
      <selection pane="bottomRight" activeCell="E26" sqref="E26"/>
    </sheetView>
  </sheetViews>
  <sheetFormatPr defaultColWidth="9" defaultRowHeight="15.75" customHeight="1"/>
  <cols>
    <col min="1" max="1" width="4.3984375" style="13" customWidth="1"/>
    <col min="2" max="2" width="20.5" style="13" customWidth="1"/>
    <col min="3" max="3" width="8.19921875" style="13" customWidth="1"/>
    <col min="4" max="5" width="10.59765625" style="14" customWidth="1"/>
    <col min="6" max="6" width="9.3984375" style="13" customWidth="1"/>
    <col min="7" max="7" width="13.09765625" style="13" customWidth="1"/>
    <col min="8" max="9" width="11.69921875" style="13" customWidth="1"/>
    <col min="10" max="10" width="12.09765625" style="13" customWidth="1"/>
    <col min="11" max="12" width="8.59765625" style="13" customWidth="1"/>
    <col min="13" max="13" width="9.69921875" style="13" customWidth="1"/>
    <col min="14" max="16384" width="9" style="13"/>
  </cols>
  <sheetData>
    <row r="1" spans="1:14" s="11" customFormat="1" ht="30" customHeight="1">
      <c r="A1" s="400" t="s">
        <v>395</v>
      </c>
      <c r="B1" s="403"/>
      <c r="C1" s="403"/>
      <c r="D1" s="403"/>
      <c r="E1" s="403"/>
      <c r="F1" s="403"/>
      <c r="G1" s="403"/>
      <c r="H1" s="403"/>
      <c r="I1" s="403"/>
      <c r="J1" s="403"/>
      <c r="K1" s="403"/>
      <c r="L1" s="403"/>
      <c r="M1" s="403"/>
    </row>
    <row r="2" spans="1:14" ht="14.1" customHeight="1">
      <c r="A2" s="387" t="str">
        <f>'4-1-1可出售-股票'!A2:M2</f>
        <v>评估基准日：2024年12月5日</v>
      </c>
      <c r="B2" s="387"/>
      <c r="C2" s="387"/>
      <c r="D2" s="387"/>
      <c r="E2" s="387"/>
      <c r="F2" s="387"/>
      <c r="G2" s="387"/>
      <c r="H2" s="387"/>
      <c r="I2" s="387"/>
      <c r="J2" s="401"/>
      <c r="K2" s="401"/>
      <c r="L2" s="401"/>
      <c r="M2" s="401"/>
      <c r="N2" s="15"/>
    </row>
    <row r="3" spans="1:14" ht="15.75" customHeight="1">
      <c r="A3" s="16" t="str">
        <f>'表3-1货币汇总表'!A3</f>
        <v>被评估单位（或产权持有人）：攀枝花市尚亿科技有限责任公司</v>
      </c>
      <c r="M3" s="17" t="s">
        <v>151</v>
      </c>
    </row>
    <row r="4" spans="1:14" s="12" customFormat="1" ht="15.75" customHeight="1">
      <c r="A4" s="18" t="s">
        <v>152</v>
      </c>
      <c r="B4" s="18" t="s">
        <v>262</v>
      </c>
      <c r="C4" s="18" t="s">
        <v>396</v>
      </c>
      <c r="D4" s="19" t="s">
        <v>271</v>
      </c>
      <c r="E4" s="19" t="s">
        <v>397</v>
      </c>
      <c r="F4" s="18" t="s">
        <v>272</v>
      </c>
      <c r="G4" s="18" t="s">
        <v>398</v>
      </c>
      <c r="H4" s="69" t="str">
        <f>'4-1-1可出售-股票'!H4</f>
        <v>账面价值</v>
      </c>
      <c r="I4" s="69" t="str">
        <f>'4-1-1可出售-股票'!I4</f>
        <v>申报价值</v>
      </c>
      <c r="J4" s="18" t="s">
        <v>118</v>
      </c>
      <c r="K4" s="18" t="s">
        <v>119</v>
      </c>
      <c r="L4" s="18" t="s">
        <v>154</v>
      </c>
      <c r="M4" s="18" t="s">
        <v>212</v>
      </c>
    </row>
    <row r="5" spans="1:14" ht="15.75" customHeight="1">
      <c r="A5" s="21"/>
      <c r="B5" s="22"/>
      <c r="C5" s="21"/>
      <c r="D5" s="23"/>
      <c r="E5" s="23"/>
      <c r="F5" s="21"/>
      <c r="G5" s="21"/>
      <c r="H5" s="32"/>
      <c r="I5" s="25" t="str">
        <f>IF(H5="","",H5)</f>
        <v/>
      </c>
      <c r="J5" s="25"/>
      <c r="K5" s="25" t="str">
        <f>IF(I5="","",J5-I5)</f>
        <v/>
      </c>
      <c r="L5" s="25" t="str">
        <f>IF(I5="","",K5/I5*100)</f>
        <v/>
      </c>
      <c r="M5" s="26"/>
    </row>
    <row r="6" spans="1:14" ht="15.75" customHeight="1">
      <c r="A6" s="21"/>
      <c r="B6" s="22"/>
      <c r="C6" s="21"/>
      <c r="D6" s="23"/>
      <c r="E6" s="23"/>
      <c r="F6" s="21"/>
      <c r="G6" s="21"/>
      <c r="H6" s="32"/>
      <c r="I6" s="25" t="str">
        <f t="shared" ref="I6:I24" si="0">IF(H6="","",H6)</f>
        <v/>
      </c>
      <c r="J6" s="25"/>
      <c r="K6" s="25" t="str">
        <f t="shared" ref="K6:K24" si="1">IF(I6="","",J6-I6)</f>
        <v/>
      </c>
      <c r="L6" s="25" t="str">
        <f t="shared" ref="L6:L24" si="2">IF(I6="","",K6/I6*100)</f>
        <v/>
      </c>
      <c r="M6" s="26"/>
    </row>
    <row r="7" spans="1:14" ht="15.75" customHeight="1">
      <c r="A7" s="21"/>
      <c r="B7" s="22"/>
      <c r="C7" s="21"/>
      <c r="D7" s="23"/>
      <c r="E7" s="23"/>
      <c r="F7" s="21"/>
      <c r="G7" s="21"/>
      <c r="H7" s="32"/>
      <c r="I7" s="25" t="str">
        <f t="shared" si="0"/>
        <v/>
      </c>
      <c r="J7" s="25"/>
      <c r="K7" s="25" t="str">
        <f t="shared" si="1"/>
        <v/>
      </c>
      <c r="L7" s="25" t="str">
        <f t="shared" si="2"/>
        <v/>
      </c>
      <c r="M7" s="26"/>
    </row>
    <row r="8" spans="1:14" ht="15.75" customHeight="1">
      <c r="A8" s="21"/>
      <c r="B8" s="22"/>
      <c r="C8" s="21"/>
      <c r="D8" s="23"/>
      <c r="E8" s="23"/>
      <c r="F8" s="21"/>
      <c r="G8" s="21"/>
      <c r="H8" s="32"/>
      <c r="I8" s="25" t="str">
        <f t="shared" si="0"/>
        <v/>
      </c>
      <c r="J8" s="25"/>
      <c r="K8" s="25" t="str">
        <f t="shared" si="1"/>
        <v/>
      </c>
      <c r="L8" s="25" t="str">
        <f t="shared" si="2"/>
        <v/>
      </c>
      <c r="M8" s="26"/>
    </row>
    <row r="9" spans="1:14" ht="15.75" customHeight="1">
      <c r="A9" s="21"/>
      <c r="B9" s="22"/>
      <c r="C9" s="21"/>
      <c r="D9" s="23"/>
      <c r="E9" s="23"/>
      <c r="F9" s="21"/>
      <c r="G9" s="21"/>
      <c r="H9" s="32"/>
      <c r="I9" s="25" t="str">
        <f t="shared" si="0"/>
        <v/>
      </c>
      <c r="J9" s="25"/>
      <c r="K9" s="25" t="str">
        <f t="shared" si="1"/>
        <v/>
      </c>
      <c r="L9" s="25" t="str">
        <f t="shared" si="2"/>
        <v/>
      </c>
      <c r="M9" s="26"/>
    </row>
    <row r="10" spans="1:14" ht="15.75" customHeight="1">
      <c r="A10" s="21"/>
      <c r="B10" s="22"/>
      <c r="C10" s="21"/>
      <c r="D10" s="23"/>
      <c r="E10" s="23"/>
      <c r="F10" s="21"/>
      <c r="G10" s="21"/>
      <c r="H10" s="32"/>
      <c r="I10" s="25" t="str">
        <f t="shared" si="0"/>
        <v/>
      </c>
      <c r="J10" s="25"/>
      <c r="K10" s="25" t="str">
        <f t="shared" si="1"/>
        <v/>
      </c>
      <c r="L10" s="25" t="str">
        <f t="shared" si="2"/>
        <v/>
      </c>
      <c r="M10" s="26"/>
    </row>
    <row r="11" spans="1:14" ht="15.75" customHeight="1">
      <c r="A11" s="21"/>
      <c r="B11" s="22"/>
      <c r="C11" s="21"/>
      <c r="D11" s="23"/>
      <c r="E11" s="23"/>
      <c r="F11" s="21"/>
      <c r="G11" s="21"/>
      <c r="H11" s="32"/>
      <c r="I11" s="25" t="str">
        <f t="shared" si="0"/>
        <v/>
      </c>
      <c r="J11" s="25"/>
      <c r="K11" s="25" t="str">
        <f t="shared" si="1"/>
        <v/>
      </c>
      <c r="L11" s="25" t="str">
        <f t="shared" si="2"/>
        <v/>
      </c>
      <c r="M11" s="26"/>
    </row>
    <row r="12" spans="1:14" ht="15.75" customHeight="1">
      <c r="A12" s="21"/>
      <c r="B12" s="22"/>
      <c r="C12" s="21"/>
      <c r="D12" s="23"/>
      <c r="E12" s="23"/>
      <c r="F12" s="21"/>
      <c r="G12" s="21"/>
      <c r="H12" s="32"/>
      <c r="I12" s="25" t="str">
        <f t="shared" si="0"/>
        <v/>
      </c>
      <c r="J12" s="25"/>
      <c r="K12" s="25" t="str">
        <f t="shared" si="1"/>
        <v/>
      </c>
      <c r="L12" s="25" t="str">
        <f t="shared" si="2"/>
        <v/>
      </c>
      <c r="M12" s="26"/>
    </row>
    <row r="13" spans="1:14" ht="15.75" customHeight="1">
      <c r="A13" s="21"/>
      <c r="B13" s="22"/>
      <c r="C13" s="21"/>
      <c r="D13" s="23"/>
      <c r="E13" s="23"/>
      <c r="F13" s="21"/>
      <c r="G13" s="21"/>
      <c r="H13" s="32"/>
      <c r="I13" s="25" t="str">
        <f t="shared" si="0"/>
        <v/>
      </c>
      <c r="J13" s="25"/>
      <c r="K13" s="25" t="str">
        <f t="shared" si="1"/>
        <v/>
      </c>
      <c r="L13" s="25" t="str">
        <f t="shared" si="2"/>
        <v/>
      </c>
      <c r="M13" s="26"/>
    </row>
    <row r="14" spans="1:14" ht="15.75" customHeight="1">
      <c r="A14" s="21"/>
      <c r="B14" s="22"/>
      <c r="C14" s="21"/>
      <c r="D14" s="23"/>
      <c r="E14" s="23"/>
      <c r="F14" s="21"/>
      <c r="G14" s="21"/>
      <c r="H14" s="32"/>
      <c r="I14" s="25" t="str">
        <f t="shared" si="0"/>
        <v/>
      </c>
      <c r="J14" s="25"/>
      <c r="K14" s="25" t="str">
        <f t="shared" si="1"/>
        <v/>
      </c>
      <c r="L14" s="25" t="str">
        <f t="shared" si="2"/>
        <v/>
      </c>
      <c r="M14" s="26"/>
    </row>
    <row r="15" spans="1:14" ht="15.75" customHeight="1">
      <c r="A15" s="21"/>
      <c r="B15" s="22"/>
      <c r="C15" s="21"/>
      <c r="D15" s="23"/>
      <c r="E15" s="23"/>
      <c r="F15" s="21"/>
      <c r="G15" s="21"/>
      <c r="H15" s="32"/>
      <c r="I15" s="25" t="str">
        <f t="shared" si="0"/>
        <v/>
      </c>
      <c r="J15" s="25"/>
      <c r="K15" s="25" t="str">
        <f t="shared" si="1"/>
        <v/>
      </c>
      <c r="L15" s="25" t="str">
        <f t="shared" si="2"/>
        <v/>
      </c>
      <c r="M15" s="26"/>
    </row>
    <row r="16" spans="1:14" ht="15.75" customHeight="1">
      <c r="A16" s="21"/>
      <c r="B16" s="22"/>
      <c r="C16" s="21"/>
      <c r="D16" s="23"/>
      <c r="E16" s="23"/>
      <c r="F16" s="21"/>
      <c r="G16" s="21"/>
      <c r="H16" s="32"/>
      <c r="I16" s="25" t="str">
        <f t="shared" si="0"/>
        <v/>
      </c>
      <c r="J16" s="25"/>
      <c r="K16" s="25" t="str">
        <f t="shared" si="1"/>
        <v/>
      </c>
      <c r="L16" s="25" t="str">
        <f t="shared" si="2"/>
        <v/>
      </c>
      <c r="M16" s="26"/>
    </row>
    <row r="17" spans="1:13" ht="15.75" customHeight="1">
      <c r="A17" s="21"/>
      <c r="B17" s="22"/>
      <c r="C17" s="21"/>
      <c r="D17" s="23"/>
      <c r="E17" s="23"/>
      <c r="F17" s="21"/>
      <c r="G17" s="21"/>
      <c r="H17" s="32"/>
      <c r="I17" s="25" t="str">
        <f t="shared" si="0"/>
        <v/>
      </c>
      <c r="J17" s="25"/>
      <c r="K17" s="25" t="str">
        <f t="shared" si="1"/>
        <v/>
      </c>
      <c r="L17" s="25" t="str">
        <f t="shared" si="2"/>
        <v/>
      </c>
      <c r="M17" s="26"/>
    </row>
    <row r="18" spans="1:13" ht="15.75" customHeight="1">
      <c r="A18" s="21"/>
      <c r="B18" s="22"/>
      <c r="C18" s="21"/>
      <c r="D18" s="23"/>
      <c r="E18" s="23"/>
      <c r="F18" s="21"/>
      <c r="G18" s="21"/>
      <c r="H18" s="32"/>
      <c r="I18" s="25" t="str">
        <f t="shared" si="0"/>
        <v/>
      </c>
      <c r="J18" s="25"/>
      <c r="K18" s="25" t="str">
        <f t="shared" si="1"/>
        <v/>
      </c>
      <c r="L18" s="25" t="str">
        <f t="shared" si="2"/>
        <v/>
      </c>
      <c r="M18" s="26"/>
    </row>
    <row r="19" spans="1:13" ht="15.75" customHeight="1">
      <c r="A19" s="21"/>
      <c r="B19" s="22"/>
      <c r="C19" s="21"/>
      <c r="D19" s="23"/>
      <c r="E19" s="23"/>
      <c r="F19" s="21"/>
      <c r="G19" s="21"/>
      <c r="H19" s="32"/>
      <c r="I19" s="25" t="str">
        <f t="shared" si="0"/>
        <v/>
      </c>
      <c r="J19" s="25"/>
      <c r="K19" s="25" t="str">
        <f t="shared" si="1"/>
        <v/>
      </c>
      <c r="L19" s="25" t="str">
        <f t="shared" si="2"/>
        <v/>
      </c>
      <c r="M19" s="26"/>
    </row>
    <row r="20" spans="1:13" ht="15.75" customHeight="1">
      <c r="A20" s="21"/>
      <c r="B20" s="22"/>
      <c r="C20" s="21"/>
      <c r="D20" s="23"/>
      <c r="E20" s="23"/>
      <c r="F20" s="21"/>
      <c r="G20" s="21"/>
      <c r="H20" s="32"/>
      <c r="I20" s="25" t="str">
        <f t="shared" si="0"/>
        <v/>
      </c>
      <c r="J20" s="25"/>
      <c r="K20" s="25" t="str">
        <f t="shared" si="1"/>
        <v/>
      </c>
      <c r="L20" s="25" t="str">
        <f t="shared" si="2"/>
        <v/>
      </c>
      <c r="M20" s="26"/>
    </row>
    <row r="21" spans="1:13" ht="15.75" customHeight="1">
      <c r="A21" s="21"/>
      <c r="B21" s="22"/>
      <c r="C21" s="21"/>
      <c r="D21" s="23"/>
      <c r="E21" s="23"/>
      <c r="F21" s="21"/>
      <c r="G21" s="21"/>
      <c r="H21" s="32"/>
      <c r="I21" s="25" t="str">
        <f t="shared" si="0"/>
        <v/>
      </c>
      <c r="J21" s="25"/>
      <c r="K21" s="25" t="str">
        <f t="shared" si="1"/>
        <v/>
      </c>
      <c r="L21" s="25" t="str">
        <f t="shared" si="2"/>
        <v/>
      </c>
      <c r="M21" s="26"/>
    </row>
    <row r="22" spans="1:13" ht="15.75" customHeight="1">
      <c r="A22" s="21"/>
      <c r="B22" s="22"/>
      <c r="C22" s="21"/>
      <c r="D22" s="23"/>
      <c r="E22" s="23"/>
      <c r="F22" s="21"/>
      <c r="G22" s="21"/>
      <c r="H22" s="32"/>
      <c r="I22" s="25" t="str">
        <f t="shared" si="0"/>
        <v/>
      </c>
      <c r="J22" s="25"/>
      <c r="K22" s="25" t="str">
        <f t="shared" si="1"/>
        <v/>
      </c>
      <c r="L22" s="25" t="str">
        <f t="shared" si="2"/>
        <v/>
      </c>
      <c r="M22" s="26"/>
    </row>
    <row r="23" spans="1:13" ht="15.75" customHeight="1">
      <c r="A23" s="21"/>
      <c r="B23" s="22"/>
      <c r="C23" s="21"/>
      <c r="D23" s="23"/>
      <c r="E23" s="23"/>
      <c r="F23" s="21"/>
      <c r="G23" s="21"/>
      <c r="H23" s="32"/>
      <c r="I23" s="25" t="str">
        <f t="shared" si="0"/>
        <v/>
      </c>
      <c r="J23" s="25"/>
      <c r="K23" s="25" t="str">
        <f t="shared" si="1"/>
        <v/>
      </c>
      <c r="L23" s="25" t="str">
        <f t="shared" si="2"/>
        <v/>
      </c>
      <c r="M23" s="26"/>
    </row>
    <row r="24" spans="1:13" ht="15.75" customHeight="1">
      <c r="A24" s="21"/>
      <c r="B24" s="22"/>
      <c r="C24" s="21"/>
      <c r="D24" s="23"/>
      <c r="E24" s="23"/>
      <c r="F24" s="21"/>
      <c r="G24" s="21"/>
      <c r="H24" s="32"/>
      <c r="I24" s="25" t="str">
        <f t="shared" si="0"/>
        <v/>
      </c>
      <c r="J24" s="25"/>
      <c r="K24" s="25" t="str">
        <f t="shared" si="1"/>
        <v/>
      </c>
      <c r="L24" s="25" t="str">
        <f t="shared" si="2"/>
        <v/>
      </c>
      <c r="M24" s="26"/>
    </row>
    <row r="25" spans="1:13" ht="15.75" customHeight="1">
      <c r="A25" s="404" t="s">
        <v>393</v>
      </c>
      <c r="B25" s="437"/>
      <c r="C25" s="24"/>
      <c r="D25" s="41"/>
      <c r="E25" s="41"/>
      <c r="F25" s="63" t="s">
        <v>23</v>
      </c>
      <c r="G25" s="26"/>
      <c r="H25" s="67">
        <f>SUM(H5:H24)</f>
        <v>0</v>
      </c>
      <c r="I25" s="67">
        <f>SUM(I5:I24)</f>
        <v>0</v>
      </c>
      <c r="J25" s="67">
        <f>SUM(J5:J24)</f>
        <v>0</v>
      </c>
      <c r="K25" s="32">
        <f>J25-I25</f>
        <v>0</v>
      </c>
      <c r="L25" s="32" t="str">
        <f>IF(I25=0,"",K25/I25*100)</f>
        <v/>
      </c>
      <c r="M25" s="26"/>
    </row>
    <row r="26" spans="1:13" ht="15.75" customHeight="1">
      <c r="A26" s="404" t="s">
        <v>394</v>
      </c>
      <c r="B26" s="437"/>
      <c r="C26" s="24"/>
      <c r="D26" s="41"/>
      <c r="E26" s="41"/>
      <c r="F26" s="63" t="s">
        <v>23</v>
      </c>
      <c r="G26" s="26"/>
      <c r="H26" s="26"/>
      <c r="I26" s="26"/>
      <c r="J26" s="26"/>
      <c r="K26" s="32"/>
      <c r="L26" s="32" t="str">
        <f>IF(I26=0,"",K26/I26*100)</f>
        <v/>
      </c>
      <c r="M26" s="26"/>
    </row>
    <row r="27" spans="1:13" ht="15.75" customHeight="1">
      <c r="A27" s="404" t="s">
        <v>393</v>
      </c>
      <c r="B27" s="437"/>
      <c r="C27" s="24"/>
      <c r="D27" s="41"/>
      <c r="E27" s="41"/>
      <c r="F27" s="63" t="s">
        <v>23</v>
      </c>
      <c r="G27" s="26"/>
      <c r="H27" s="67">
        <f>H25-H26</f>
        <v>0</v>
      </c>
      <c r="I27" s="67">
        <f>I25-I26</f>
        <v>0</v>
      </c>
      <c r="J27" s="67">
        <f>J25-J26</f>
        <v>0</v>
      </c>
      <c r="K27" s="32">
        <f>J27-I27</f>
        <v>0</v>
      </c>
      <c r="L27" s="32" t="str">
        <f>IF(I27=0,"",K27/I27*100)</f>
        <v/>
      </c>
      <c r="M27" s="26"/>
    </row>
    <row r="28" spans="1:13" ht="15.75" customHeight="1">
      <c r="A28" s="28" t="str">
        <f>'4-1-1可出售-股票'!A27</f>
        <v>被评估单位（或产权持有单位）
填表人：</v>
      </c>
      <c r="B28" s="28"/>
      <c r="C28" s="28"/>
      <c r="G28" s="29" t="str">
        <f>'4-1-1可出售-股票'!G27</f>
        <v>资产评估专业人员：邓晓川、张文斌</v>
      </c>
      <c r="H28" s="29"/>
      <c r="I28" s="29"/>
      <c r="J28" s="29"/>
      <c r="K28" s="29"/>
      <c r="L28" s="29"/>
      <c r="M28" s="29"/>
    </row>
    <row r="29" spans="1:13" ht="15.75" customHeight="1">
      <c r="A29" s="28" t="str">
        <f>'4-1-1可出售-股票'!A28</f>
        <v>填表日期：2024年12月5日</v>
      </c>
      <c r="B29" s="28"/>
      <c r="C29" s="28"/>
    </row>
  </sheetData>
  <mergeCells count="5">
    <mergeCell ref="A1:M1"/>
    <mergeCell ref="A2:M2"/>
    <mergeCell ref="A25:B25"/>
    <mergeCell ref="A26:B26"/>
    <mergeCell ref="A27:B27"/>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Roman,常规"4-1-2
&amp;"宋体,常规"共&amp;"Times New Roman,常规"&amp;N&amp;"宋体,常规"页第&amp;"Times New Roman,常规"&amp;P&amp;"宋体,常规"页</oddHeader>
  </headerFooter>
</worksheet>
</file>

<file path=xl/worksheets/sheet37.xml><?xml version="1.0" encoding="utf-8"?>
<worksheet xmlns="http://schemas.openxmlformats.org/spreadsheetml/2006/main" xmlns:r="http://schemas.openxmlformats.org/officeDocument/2006/relationships">
  <sheetPr>
    <pageSetUpPr fitToPage="1"/>
  </sheetPr>
  <dimension ref="A1:M28"/>
  <sheetViews>
    <sheetView workbookViewId="0">
      <pane xSplit="7" ySplit="4" topLeftCell="H14" activePane="bottomRight" state="frozen"/>
      <selection activeCell="E26" sqref="E26"/>
      <selection pane="topRight" activeCell="E26" sqref="E26"/>
      <selection pane="bottomLeft" activeCell="E26" sqref="E26"/>
      <selection pane="bottomRight" activeCell="E26" sqref="E26"/>
    </sheetView>
  </sheetViews>
  <sheetFormatPr defaultColWidth="9" defaultRowHeight="15.75" customHeight="1"/>
  <cols>
    <col min="1" max="1" width="5.59765625" style="13" customWidth="1"/>
    <col min="2" max="2" width="22.09765625" style="13" customWidth="1"/>
    <col min="3" max="3" width="12.3984375" style="13" customWidth="1"/>
    <col min="4" max="4" width="9.8984375" style="14" customWidth="1"/>
    <col min="5" max="5" width="5" style="13" customWidth="1"/>
    <col min="6" max="6" width="6.59765625" style="13" customWidth="1"/>
    <col min="7" max="7" width="9" style="13"/>
    <col min="8" max="9" width="13.09765625" style="13" customWidth="1"/>
    <col min="10" max="10" width="14.3984375" style="13" customWidth="1"/>
    <col min="11" max="11" width="8.69921875" style="13" customWidth="1"/>
    <col min="12" max="16384" width="9" style="13"/>
  </cols>
  <sheetData>
    <row r="1" spans="1:13" s="11" customFormat="1" ht="30" customHeight="1">
      <c r="A1" s="400" t="s">
        <v>399</v>
      </c>
      <c r="B1" s="403"/>
      <c r="C1" s="403"/>
      <c r="D1" s="403"/>
      <c r="E1" s="403"/>
      <c r="F1" s="403"/>
      <c r="G1" s="403"/>
      <c r="H1" s="403"/>
      <c r="I1" s="403"/>
      <c r="J1" s="403"/>
      <c r="K1" s="403"/>
      <c r="L1" s="403"/>
      <c r="M1" s="403"/>
    </row>
    <row r="2" spans="1:13" ht="14.1" customHeight="1">
      <c r="A2" s="387" t="str">
        <f>'4-1-2可出售-债券'!A2:M2</f>
        <v>评估基准日：2024年12月5日</v>
      </c>
      <c r="B2" s="387"/>
      <c r="C2" s="387"/>
      <c r="D2" s="387"/>
      <c r="E2" s="387"/>
      <c r="F2" s="387"/>
      <c r="G2" s="387"/>
      <c r="H2" s="401"/>
      <c r="I2" s="401"/>
      <c r="J2" s="401"/>
      <c r="K2" s="401"/>
      <c r="L2" s="401"/>
      <c r="M2" s="401"/>
    </row>
    <row r="3" spans="1:13" ht="15.75" customHeight="1">
      <c r="A3" s="16" t="str">
        <f>'表3-1货币汇总表'!A3</f>
        <v>被评估单位（或产权持有人）：攀枝花市尚亿科技有限责任公司</v>
      </c>
      <c r="M3" s="17" t="s">
        <v>151</v>
      </c>
    </row>
    <row r="4" spans="1:13" s="12" customFormat="1" ht="27" customHeight="1">
      <c r="A4" s="18" t="s">
        <v>152</v>
      </c>
      <c r="B4" s="18" t="s">
        <v>262</v>
      </c>
      <c r="C4" s="18" t="s">
        <v>400</v>
      </c>
      <c r="D4" s="19" t="s">
        <v>264</v>
      </c>
      <c r="E4" s="69" t="s">
        <v>401</v>
      </c>
      <c r="F4" s="69" t="s">
        <v>391</v>
      </c>
      <c r="G4" s="69" t="s">
        <v>273</v>
      </c>
      <c r="H4" s="69" t="str">
        <f>'4-1-1可出售-股票'!H4</f>
        <v>账面价值</v>
      </c>
      <c r="I4" s="69" t="str">
        <f>'4-1-1可出售-股票'!I4</f>
        <v>申报价值</v>
      </c>
      <c r="J4" s="18" t="s">
        <v>118</v>
      </c>
      <c r="K4" s="18" t="s">
        <v>119</v>
      </c>
      <c r="L4" s="18" t="s">
        <v>154</v>
      </c>
      <c r="M4" s="18" t="s">
        <v>212</v>
      </c>
    </row>
    <row r="5" spans="1:13" ht="15.75" customHeight="1">
      <c r="A5" s="21"/>
      <c r="B5" s="22"/>
      <c r="C5" s="21"/>
      <c r="D5" s="23"/>
      <c r="E5" s="21"/>
      <c r="F5" s="32"/>
      <c r="G5" s="32"/>
      <c r="H5" s="32"/>
      <c r="I5" s="25" t="str">
        <f>IF(H5="","",H5)</f>
        <v/>
      </c>
      <c r="J5" s="25"/>
      <c r="K5" s="25" t="str">
        <f>IF(I5="","",J5-I5)</f>
        <v/>
      </c>
      <c r="L5" s="25" t="str">
        <f>IF(I5="","",K5/I5*100)</f>
        <v/>
      </c>
      <c r="M5" s="26"/>
    </row>
    <row r="6" spans="1:13" ht="15.75" customHeight="1">
      <c r="A6" s="21"/>
      <c r="B6" s="22"/>
      <c r="C6" s="21"/>
      <c r="D6" s="23"/>
      <c r="E6" s="21"/>
      <c r="F6" s="32"/>
      <c r="G6" s="32"/>
      <c r="H6" s="32"/>
      <c r="I6" s="25" t="str">
        <f t="shared" ref="I6:I23" si="0">IF(H6="","",H6)</f>
        <v/>
      </c>
      <c r="J6" s="25"/>
      <c r="K6" s="25" t="str">
        <f t="shared" ref="K6:K23" si="1">IF(I6="","",J6-I6)</f>
        <v/>
      </c>
      <c r="L6" s="25" t="str">
        <f t="shared" ref="L6:L23" si="2">IF(I6="","",K6/I6*100)</f>
        <v/>
      </c>
      <c r="M6" s="26"/>
    </row>
    <row r="7" spans="1:13" ht="15.75" customHeight="1">
      <c r="A7" s="21"/>
      <c r="B7" s="22"/>
      <c r="C7" s="21"/>
      <c r="D7" s="23"/>
      <c r="E7" s="21"/>
      <c r="F7" s="32"/>
      <c r="G7" s="32"/>
      <c r="H7" s="32"/>
      <c r="I7" s="25" t="str">
        <f t="shared" si="0"/>
        <v/>
      </c>
      <c r="J7" s="25"/>
      <c r="K7" s="25" t="str">
        <f t="shared" si="1"/>
        <v/>
      </c>
      <c r="L7" s="25" t="str">
        <f t="shared" si="2"/>
        <v/>
      </c>
      <c r="M7" s="26"/>
    </row>
    <row r="8" spans="1:13" ht="15.75" customHeight="1">
      <c r="A8" s="21"/>
      <c r="B8" s="22"/>
      <c r="C8" s="21"/>
      <c r="D8" s="23"/>
      <c r="E8" s="21"/>
      <c r="F8" s="32"/>
      <c r="G8" s="32"/>
      <c r="H8" s="32"/>
      <c r="I8" s="25" t="str">
        <f t="shared" si="0"/>
        <v/>
      </c>
      <c r="J8" s="25"/>
      <c r="K8" s="25" t="str">
        <f t="shared" si="1"/>
        <v/>
      </c>
      <c r="L8" s="25" t="str">
        <f t="shared" si="2"/>
        <v/>
      </c>
      <c r="M8" s="26"/>
    </row>
    <row r="9" spans="1:13" ht="15.75" customHeight="1">
      <c r="A9" s="21"/>
      <c r="B9" s="22"/>
      <c r="C9" s="21"/>
      <c r="D9" s="23"/>
      <c r="E9" s="21"/>
      <c r="F9" s="32"/>
      <c r="G9" s="32"/>
      <c r="H9" s="32"/>
      <c r="I9" s="25" t="str">
        <f t="shared" si="0"/>
        <v/>
      </c>
      <c r="J9" s="25"/>
      <c r="K9" s="25" t="str">
        <f t="shared" si="1"/>
        <v/>
      </c>
      <c r="L9" s="25" t="str">
        <f t="shared" si="2"/>
        <v/>
      </c>
      <c r="M9" s="26"/>
    </row>
    <row r="10" spans="1:13" ht="15.75" customHeight="1">
      <c r="A10" s="21"/>
      <c r="B10" s="22"/>
      <c r="C10" s="21"/>
      <c r="D10" s="23"/>
      <c r="E10" s="21"/>
      <c r="F10" s="32"/>
      <c r="G10" s="32"/>
      <c r="H10" s="32"/>
      <c r="I10" s="25" t="str">
        <f t="shared" si="0"/>
        <v/>
      </c>
      <c r="J10" s="25"/>
      <c r="K10" s="25" t="str">
        <f t="shared" si="1"/>
        <v/>
      </c>
      <c r="L10" s="25" t="str">
        <f t="shared" si="2"/>
        <v/>
      </c>
      <c r="M10" s="26"/>
    </row>
    <row r="11" spans="1:13" ht="15.75" customHeight="1">
      <c r="A11" s="21"/>
      <c r="B11" s="22"/>
      <c r="C11" s="21"/>
      <c r="D11" s="23"/>
      <c r="E11" s="21"/>
      <c r="F11" s="32"/>
      <c r="G11" s="32"/>
      <c r="H11" s="32"/>
      <c r="I11" s="25" t="str">
        <f t="shared" si="0"/>
        <v/>
      </c>
      <c r="J11" s="25"/>
      <c r="K11" s="25" t="str">
        <f t="shared" si="1"/>
        <v/>
      </c>
      <c r="L11" s="25" t="str">
        <f t="shared" si="2"/>
        <v/>
      </c>
      <c r="M11" s="26"/>
    </row>
    <row r="12" spans="1:13" ht="15.75" customHeight="1">
      <c r="A12" s="21"/>
      <c r="B12" s="22"/>
      <c r="C12" s="21"/>
      <c r="D12" s="23"/>
      <c r="E12" s="21"/>
      <c r="F12" s="32"/>
      <c r="G12" s="32"/>
      <c r="H12" s="32"/>
      <c r="I12" s="25" t="str">
        <f t="shared" si="0"/>
        <v/>
      </c>
      <c r="J12" s="25"/>
      <c r="K12" s="25" t="str">
        <f t="shared" si="1"/>
        <v/>
      </c>
      <c r="L12" s="25" t="str">
        <f t="shared" si="2"/>
        <v/>
      </c>
      <c r="M12" s="26"/>
    </row>
    <row r="13" spans="1:13" ht="15.75" customHeight="1">
      <c r="A13" s="21"/>
      <c r="B13" s="22"/>
      <c r="C13" s="21"/>
      <c r="D13" s="23"/>
      <c r="E13" s="21"/>
      <c r="F13" s="32"/>
      <c r="G13" s="32"/>
      <c r="H13" s="32"/>
      <c r="I13" s="25" t="str">
        <f t="shared" si="0"/>
        <v/>
      </c>
      <c r="J13" s="25"/>
      <c r="K13" s="25" t="str">
        <f t="shared" si="1"/>
        <v/>
      </c>
      <c r="L13" s="25" t="str">
        <f t="shared" si="2"/>
        <v/>
      </c>
      <c r="M13" s="26"/>
    </row>
    <row r="14" spans="1:13" ht="15.75" customHeight="1">
      <c r="A14" s="21"/>
      <c r="B14" s="22"/>
      <c r="C14" s="21"/>
      <c r="D14" s="23"/>
      <c r="E14" s="21"/>
      <c r="F14" s="32"/>
      <c r="G14" s="32"/>
      <c r="H14" s="32"/>
      <c r="I14" s="25" t="str">
        <f t="shared" si="0"/>
        <v/>
      </c>
      <c r="J14" s="25"/>
      <c r="K14" s="25" t="str">
        <f t="shared" si="1"/>
        <v/>
      </c>
      <c r="L14" s="25" t="str">
        <f t="shared" si="2"/>
        <v/>
      </c>
      <c r="M14" s="26"/>
    </row>
    <row r="15" spans="1:13" ht="15.75" customHeight="1">
      <c r="A15" s="21"/>
      <c r="B15" s="22"/>
      <c r="C15" s="21"/>
      <c r="D15" s="23"/>
      <c r="E15" s="21"/>
      <c r="F15" s="32"/>
      <c r="G15" s="32"/>
      <c r="H15" s="32"/>
      <c r="I15" s="25" t="str">
        <f t="shared" si="0"/>
        <v/>
      </c>
      <c r="J15" s="25"/>
      <c r="K15" s="25" t="str">
        <f t="shared" si="1"/>
        <v/>
      </c>
      <c r="L15" s="25" t="str">
        <f t="shared" si="2"/>
        <v/>
      </c>
      <c r="M15" s="26"/>
    </row>
    <row r="16" spans="1:13" ht="15.75" customHeight="1">
      <c r="A16" s="21"/>
      <c r="B16" s="22"/>
      <c r="C16" s="21"/>
      <c r="D16" s="23"/>
      <c r="E16" s="21"/>
      <c r="F16" s="32"/>
      <c r="G16" s="32"/>
      <c r="H16" s="32"/>
      <c r="I16" s="25" t="str">
        <f t="shared" si="0"/>
        <v/>
      </c>
      <c r="J16" s="25"/>
      <c r="K16" s="25" t="str">
        <f t="shared" si="1"/>
        <v/>
      </c>
      <c r="L16" s="25" t="str">
        <f t="shared" si="2"/>
        <v/>
      </c>
      <c r="M16" s="26"/>
    </row>
    <row r="17" spans="1:13" ht="15.75" customHeight="1">
      <c r="A17" s="21"/>
      <c r="B17" s="22"/>
      <c r="C17" s="21"/>
      <c r="D17" s="23"/>
      <c r="E17" s="21"/>
      <c r="F17" s="32"/>
      <c r="G17" s="32"/>
      <c r="H17" s="32"/>
      <c r="I17" s="25" t="str">
        <f t="shared" si="0"/>
        <v/>
      </c>
      <c r="J17" s="25"/>
      <c r="K17" s="25" t="str">
        <f t="shared" si="1"/>
        <v/>
      </c>
      <c r="L17" s="25" t="str">
        <f t="shared" si="2"/>
        <v/>
      </c>
      <c r="M17" s="26"/>
    </row>
    <row r="18" spans="1:13" ht="15.75" customHeight="1">
      <c r="A18" s="21"/>
      <c r="B18" s="22"/>
      <c r="C18" s="21"/>
      <c r="D18" s="23"/>
      <c r="E18" s="21"/>
      <c r="F18" s="32"/>
      <c r="G18" s="32"/>
      <c r="H18" s="32"/>
      <c r="I18" s="25" t="str">
        <f t="shared" si="0"/>
        <v/>
      </c>
      <c r="J18" s="25"/>
      <c r="K18" s="25" t="str">
        <f t="shared" si="1"/>
        <v/>
      </c>
      <c r="L18" s="25" t="str">
        <f t="shared" si="2"/>
        <v/>
      </c>
      <c r="M18" s="26"/>
    </row>
    <row r="19" spans="1:13" ht="15.75" customHeight="1">
      <c r="A19" s="21"/>
      <c r="B19" s="22"/>
      <c r="C19" s="21"/>
      <c r="D19" s="23"/>
      <c r="E19" s="21"/>
      <c r="F19" s="32"/>
      <c r="G19" s="32"/>
      <c r="H19" s="32"/>
      <c r="I19" s="25" t="str">
        <f t="shared" si="0"/>
        <v/>
      </c>
      <c r="J19" s="25"/>
      <c r="K19" s="25" t="str">
        <f t="shared" si="1"/>
        <v/>
      </c>
      <c r="L19" s="25" t="str">
        <f t="shared" si="2"/>
        <v/>
      </c>
      <c r="M19" s="26"/>
    </row>
    <row r="20" spans="1:13" ht="15.75" customHeight="1">
      <c r="A20" s="21"/>
      <c r="B20" s="22"/>
      <c r="C20" s="21"/>
      <c r="D20" s="23"/>
      <c r="E20" s="21"/>
      <c r="F20" s="32"/>
      <c r="G20" s="32"/>
      <c r="H20" s="32"/>
      <c r="I20" s="25" t="str">
        <f t="shared" si="0"/>
        <v/>
      </c>
      <c r="J20" s="25"/>
      <c r="K20" s="25" t="str">
        <f t="shared" si="1"/>
        <v/>
      </c>
      <c r="L20" s="25" t="str">
        <f t="shared" si="2"/>
        <v/>
      </c>
      <c r="M20" s="26"/>
    </row>
    <row r="21" spans="1:13" ht="15.75" customHeight="1">
      <c r="A21" s="21"/>
      <c r="B21" s="22"/>
      <c r="C21" s="21"/>
      <c r="D21" s="23"/>
      <c r="E21" s="21"/>
      <c r="F21" s="32"/>
      <c r="G21" s="32"/>
      <c r="H21" s="32"/>
      <c r="I21" s="25" t="str">
        <f t="shared" si="0"/>
        <v/>
      </c>
      <c r="J21" s="25"/>
      <c r="K21" s="25" t="str">
        <f t="shared" si="1"/>
        <v/>
      </c>
      <c r="L21" s="25" t="str">
        <f t="shared" si="2"/>
        <v/>
      </c>
      <c r="M21" s="26"/>
    </row>
    <row r="22" spans="1:13" ht="15.75" customHeight="1">
      <c r="A22" s="21"/>
      <c r="B22" s="22"/>
      <c r="C22" s="21"/>
      <c r="D22" s="23"/>
      <c r="E22" s="21"/>
      <c r="F22" s="32"/>
      <c r="G22" s="32"/>
      <c r="H22" s="32"/>
      <c r="I22" s="25" t="str">
        <f t="shared" si="0"/>
        <v/>
      </c>
      <c r="J22" s="25"/>
      <c r="K22" s="25" t="str">
        <f t="shared" si="1"/>
        <v/>
      </c>
      <c r="L22" s="25" t="str">
        <f t="shared" si="2"/>
        <v/>
      </c>
      <c r="M22" s="26"/>
    </row>
    <row r="23" spans="1:13" ht="15.75" customHeight="1">
      <c r="A23" s="21"/>
      <c r="B23" s="22"/>
      <c r="C23" s="21"/>
      <c r="D23" s="23"/>
      <c r="E23" s="21"/>
      <c r="F23" s="32"/>
      <c r="G23" s="32"/>
      <c r="H23" s="32"/>
      <c r="I23" s="25" t="str">
        <f t="shared" si="0"/>
        <v/>
      </c>
      <c r="J23" s="25"/>
      <c r="K23" s="25" t="str">
        <f t="shared" si="1"/>
        <v/>
      </c>
      <c r="L23" s="25" t="str">
        <f t="shared" si="2"/>
        <v/>
      </c>
      <c r="M23" s="26"/>
    </row>
    <row r="24" spans="1:13" ht="15.75" customHeight="1">
      <c r="A24" s="404" t="s">
        <v>393</v>
      </c>
      <c r="B24" s="437"/>
      <c r="C24" s="24"/>
      <c r="D24" s="41"/>
      <c r="E24" s="32"/>
      <c r="F24" s="63" t="s">
        <v>23</v>
      </c>
      <c r="G24" s="26"/>
      <c r="H24" s="67">
        <f>SUM(H5:H23)</f>
        <v>0</v>
      </c>
      <c r="I24" s="67">
        <f>SUM(I5:I23)</f>
        <v>0</v>
      </c>
      <c r="J24" s="67">
        <f>SUM(J5:J23)</f>
        <v>0</v>
      </c>
      <c r="K24" s="32">
        <f>J24-I24</f>
        <v>0</v>
      </c>
      <c r="L24" s="32" t="str">
        <f>IF(I24=0,"",K24/I24*100)</f>
        <v/>
      </c>
      <c r="M24" s="26"/>
    </row>
    <row r="25" spans="1:13" ht="15.75" customHeight="1">
      <c r="A25" s="404" t="s">
        <v>394</v>
      </c>
      <c r="B25" s="437"/>
      <c r="C25" s="24"/>
      <c r="D25" s="41"/>
      <c r="E25" s="32"/>
      <c r="F25" s="63" t="s">
        <v>23</v>
      </c>
      <c r="G25" s="26"/>
      <c r="H25" s="26"/>
      <c r="I25" s="26"/>
      <c r="J25" s="26"/>
      <c r="K25" s="32"/>
      <c r="L25" s="32" t="str">
        <f>IF(I25=0,"",K25/I25*100)</f>
        <v/>
      </c>
      <c r="M25" s="26"/>
    </row>
    <row r="26" spans="1:13" ht="15.75" customHeight="1">
      <c r="A26" s="404" t="s">
        <v>393</v>
      </c>
      <c r="B26" s="437"/>
      <c r="C26" s="24"/>
      <c r="D26" s="41"/>
      <c r="E26" s="32"/>
      <c r="F26" s="63" t="s">
        <v>23</v>
      </c>
      <c r="G26" s="26"/>
      <c r="H26" s="67">
        <f>H24-H25</f>
        <v>0</v>
      </c>
      <c r="I26" s="67">
        <f>I24-I25</f>
        <v>0</v>
      </c>
      <c r="J26" s="67">
        <f>J24-J25</f>
        <v>0</v>
      </c>
      <c r="K26" s="32">
        <f>J26-I26</f>
        <v>0</v>
      </c>
      <c r="L26" s="32" t="str">
        <f>IF(I26=0,"",K26/I26*100)</f>
        <v/>
      </c>
      <c r="M26" s="26"/>
    </row>
    <row r="27" spans="1:13" ht="15.75" customHeight="1">
      <c r="A27" s="28" t="str">
        <f>'4-1-2可出售-债券'!A28</f>
        <v>被评估单位（或产权持有单位）
填表人：</v>
      </c>
      <c r="B27" s="28"/>
      <c r="C27" s="28"/>
      <c r="G27" s="29" t="str">
        <f>'4-1-2可出售-债券'!G28</f>
        <v>资产评估专业人员：邓晓川、张文斌</v>
      </c>
      <c r="H27" s="29"/>
      <c r="I27" s="29"/>
      <c r="J27" s="29"/>
      <c r="K27" s="29"/>
      <c r="L27" s="29"/>
      <c r="M27" s="29"/>
    </row>
    <row r="28" spans="1:13" ht="15.75" customHeight="1">
      <c r="A28" s="28" t="str">
        <f>'4-1-2可出售-债券'!A29</f>
        <v>填表日期：2024年12月5日</v>
      </c>
      <c r="B28" s="28"/>
      <c r="C28" s="28"/>
    </row>
  </sheetData>
  <mergeCells count="5">
    <mergeCell ref="A1:M1"/>
    <mergeCell ref="A2:M2"/>
    <mergeCell ref="A24:B24"/>
    <mergeCell ref="A25:B25"/>
    <mergeCell ref="A26:B26"/>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Roman,常规"4-1-3
&amp;"宋体,常规"共&amp;"Times New Roman,常规"&amp;N&amp;"宋体,常规"页第&amp;"Times New Roman,常规"&amp;P&amp;"宋体,常规"页</oddHeader>
  </headerFooter>
  <legacyDrawing r:id="rId1"/>
</worksheet>
</file>

<file path=xl/worksheets/sheet38.xml><?xml version="1.0" encoding="utf-8"?>
<worksheet xmlns="http://schemas.openxmlformats.org/spreadsheetml/2006/main" xmlns:r="http://schemas.openxmlformats.org/officeDocument/2006/relationships">
  <sheetPr>
    <pageSetUpPr fitToPage="1"/>
  </sheetPr>
  <dimension ref="A1:N15"/>
  <sheetViews>
    <sheetView workbookViewId="0">
      <pane xSplit="7" ySplit="4" topLeftCell="H14" activePane="bottomRight" state="frozen"/>
      <selection activeCell="E26" sqref="E26"/>
      <selection pane="topRight" activeCell="E26" sqref="E26"/>
      <selection pane="bottomLeft" activeCell="E26" sqref="E26"/>
      <selection pane="bottomRight" activeCell="E26" sqref="E26"/>
    </sheetView>
  </sheetViews>
  <sheetFormatPr defaultColWidth="9" defaultRowHeight="15.75" customHeight="1"/>
  <cols>
    <col min="1" max="1" width="4.3984375" style="13" customWidth="1"/>
    <col min="2" max="2" width="25.09765625" style="13" customWidth="1"/>
    <col min="3" max="3" width="8.5" style="13" customWidth="1"/>
    <col min="4" max="5" width="9.3984375" style="14" customWidth="1"/>
    <col min="6" max="7" width="9.3984375" style="13" customWidth="1"/>
    <col min="8" max="10" width="11.3984375" style="13" customWidth="1"/>
    <col min="11" max="11" width="9.3984375" style="13" customWidth="1"/>
    <col min="12" max="12" width="8.59765625" style="13" customWidth="1"/>
    <col min="13" max="13" width="9.09765625" style="13" customWidth="1"/>
    <col min="14" max="16384" width="9" style="13"/>
  </cols>
  <sheetData>
    <row r="1" spans="1:14" s="11" customFormat="1" ht="30" customHeight="1">
      <c r="A1" s="400" t="s">
        <v>402</v>
      </c>
      <c r="B1" s="403"/>
      <c r="C1" s="403"/>
      <c r="D1" s="403"/>
      <c r="E1" s="403"/>
      <c r="F1" s="403"/>
      <c r="G1" s="403"/>
      <c r="H1" s="403"/>
      <c r="I1" s="403"/>
      <c r="J1" s="403"/>
      <c r="K1" s="403"/>
      <c r="L1" s="403"/>
      <c r="M1" s="403"/>
    </row>
    <row r="2" spans="1:14" ht="14.1" customHeight="1">
      <c r="A2" s="387" t="str">
        <f>'4-1-3可出售-其他'!A2:M2</f>
        <v>评估基准日：2024年12月5日</v>
      </c>
      <c r="B2" s="387"/>
      <c r="C2" s="387"/>
      <c r="D2" s="387"/>
      <c r="E2" s="387"/>
      <c r="F2" s="387"/>
      <c r="G2" s="387"/>
      <c r="H2" s="387"/>
      <c r="I2" s="387"/>
      <c r="J2" s="401"/>
      <c r="K2" s="401"/>
      <c r="L2" s="401"/>
      <c r="M2" s="401"/>
      <c r="N2" s="15"/>
    </row>
    <row r="3" spans="1:14" ht="15.75" customHeight="1">
      <c r="A3" s="16" t="str">
        <f>'表3-1货币汇总表'!A3</f>
        <v>被评估单位（或产权持有人）：攀枝花市尚亿科技有限责任公司</v>
      </c>
      <c r="K3" s="406" t="s">
        <v>151</v>
      </c>
      <c r="L3" s="406"/>
      <c r="M3" s="406"/>
    </row>
    <row r="4" spans="1:14" s="12" customFormat="1" ht="20.100000000000001" customHeight="1">
      <c r="A4" s="18" t="s">
        <v>152</v>
      </c>
      <c r="B4" s="18" t="s">
        <v>262</v>
      </c>
      <c r="C4" s="18" t="s">
        <v>403</v>
      </c>
      <c r="D4" s="19" t="s">
        <v>264</v>
      </c>
      <c r="E4" s="19" t="s">
        <v>397</v>
      </c>
      <c r="F4" s="18" t="s">
        <v>272</v>
      </c>
      <c r="G4" s="18" t="s">
        <v>404</v>
      </c>
      <c r="H4" s="69" t="str">
        <f>'4-1-1可出售-股票'!H4</f>
        <v>账面价值</v>
      </c>
      <c r="I4" s="69" t="str">
        <f>'4-1-1可出售-股票'!I4</f>
        <v>申报价值</v>
      </c>
      <c r="J4" s="18" t="s">
        <v>118</v>
      </c>
      <c r="K4" s="18" t="s">
        <v>119</v>
      </c>
      <c r="L4" s="18" t="s">
        <v>154</v>
      </c>
      <c r="M4" s="18" t="s">
        <v>212</v>
      </c>
    </row>
    <row r="5" spans="1:14" ht="20.100000000000001" customHeight="1">
      <c r="A5" s="21">
        <v>1</v>
      </c>
      <c r="B5" s="159"/>
      <c r="C5" s="18"/>
      <c r="D5" s="23"/>
      <c r="E5" s="23"/>
      <c r="F5" s="21"/>
      <c r="G5" s="21"/>
      <c r="H5" s="32"/>
      <c r="I5" s="25" t="str">
        <f t="shared" ref="I5:I10" si="0">IF(H5="","",H5)</f>
        <v/>
      </c>
      <c r="J5" s="25"/>
      <c r="K5" s="25" t="str">
        <f t="shared" ref="K5:K10" si="1">IF(I5="","",J5-I5)</f>
        <v/>
      </c>
      <c r="L5" s="25" t="str">
        <f t="shared" ref="L5:L10" si="2">IF(I5="","",K5/I5*100)</f>
        <v/>
      </c>
      <c r="M5" s="26"/>
    </row>
    <row r="6" spans="1:14" ht="20.100000000000001" customHeight="1">
      <c r="A6" s="21">
        <v>2</v>
      </c>
      <c r="B6" s="59"/>
      <c r="C6" s="18"/>
      <c r="D6" s="23"/>
      <c r="E6" s="23"/>
      <c r="F6" s="21"/>
      <c r="G6" s="21"/>
      <c r="H6" s="32"/>
      <c r="I6" s="25" t="str">
        <f t="shared" si="0"/>
        <v/>
      </c>
      <c r="J6" s="25"/>
      <c r="K6" s="25" t="str">
        <f t="shared" si="1"/>
        <v/>
      </c>
      <c r="L6" s="25" t="str">
        <f t="shared" si="2"/>
        <v/>
      </c>
      <c r="M6" s="26"/>
    </row>
    <row r="7" spans="1:14" ht="20.100000000000001" customHeight="1">
      <c r="A7" s="21"/>
      <c r="B7" s="22"/>
      <c r="C7" s="21"/>
      <c r="D7" s="23"/>
      <c r="E7" s="23"/>
      <c r="F7" s="21"/>
      <c r="G7" s="21"/>
      <c r="H7" s="32"/>
      <c r="I7" s="25" t="str">
        <f t="shared" si="0"/>
        <v/>
      </c>
      <c r="J7" s="25"/>
      <c r="K7" s="25" t="str">
        <f t="shared" si="1"/>
        <v/>
      </c>
      <c r="L7" s="25" t="str">
        <f t="shared" si="2"/>
        <v/>
      </c>
      <c r="M7" s="26"/>
    </row>
    <row r="8" spans="1:14" ht="20.100000000000001" customHeight="1">
      <c r="A8" s="21"/>
      <c r="B8" s="22"/>
      <c r="C8" s="21"/>
      <c r="D8" s="23"/>
      <c r="E8" s="23"/>
      <c r="F8" s="21"/>
      <c r="G8" s="21"/>
      <c r="H8" s="32"/>
      <c r="I8" s="25" t="str">
        <f t="shared" si="0"/>
        <v/>
      </c>
      <c r="J8" s="25"/>
      <c r="K8" s="25" t="str">
        <f t="shared" si="1"/>
        <v/>
      </c>
      <c r="L8" s="25" t="str">
        <f t="shared" si="2"/>
        <v/>
      </c>
      <c r="M8" s="26"/>
    </row>
    <row r="9" spans="1:14" ht="20.100000000000001" customHeight="1">
      <c r="A9" s="21"/>
      <c r="B9" s="22"/>
      <c r="C9" s="21"/>
      <c r="D9" s="23"/>
      <c r="E9" s="23"/>
      <c r="F9" s="21"/>
      <c r="G9" s="21"/>
      <c r="H9" s="32"/>
      <c r="I9" s="25" t="str">
        <f t="shared" si="0"/>
        <v/>
      </c>
      <c r="J9" s="25"/>
      <c r="K9" s="25" t="str">
        <f t="shared" si="1"/>
        <v/>
      </c>
      <c r="L9" s="25" t="str">
        <f t="shared" si="2"/>
        <v/>
      </c>
      <c r="M9" s="26"/>
    </row>
    <row r="10" spans="1:14" ht="20.100000000000001" customHeight="1">
      <c r="A10" s="21"/>
      <c r="B10" s="22"/>
      <c r="C10" s="21"/>
      <c r="D10" s="23"/>
      <c r="E10" s="23"/>
      <c r="F10" s="21"/>
      <c r="G10" s="21"/>
      <c r="H10" s="32"/>
      <c r="I10" s="25" t="str">
        <f t="shared" si="0"/>
        <v/>
      </c>
      <c r="J10" s="25"/>
      <c r="K10" s="25" t="str">
        <f t="shared" si="1"/>
        <v/>
      </c>
      <c r="L10" s="25" t="str">
        <f t="shared" si="2"/>
        <v/>
      </c>
      <c r="M10" s="26"/>
    </row>
    <row r="11" spans="1:14" ht="20.100000000000001" customHeight="1">
      <c r="A11" s="393" t="s">
        <v>283</v>
      </c>
      <c r="B11" s="394"/>
      <c r="C11" s="21"/>
      <c r="D11" s="23"/>
      <c r="E11" s="23"/>
      <c r="F11" s="21"/>
      <c r="G11" s="21"/>
      <c r="H11" s="32">
        <f>SUM(H5:H10)</f>
        <v>0</v>
      </c>
      <c r="I11" s="32">
        <f>SUM(I5:I10)</f>
        <v>0</v>
      </c>
      <c r="J11" s="32">
        <f>SUM(J5:J10)</f>
        <v>0</v>
      </c>
      <c r="K11" s="32">
        <f>J11-I11</f>
        <v>0</v>
      </c>
      <c r="L11" s="32" t="str">
        <f>IF(I11=0,"",K11/I11*100)</f>
        <v/>
      </c>
      <c r="M11" s="26"/>
    </row>
    <row r="12" spans="1:14" ht="20.100000000000001" customHeight="1">
      <c r="A12" s="393" t="s">
        <v>405</v>
      </c>
      <c r="B12" s="413"/>
      <c r="C12" s="21"/>
      <c r="D12" s="23"/>
      <c r="E12" s="23"/>
      <c r="F12" s="21"/>
      <c r="G12" s="21"/>
      <c r="H12" s="32"/>
      <c r="I12" s="32"/>
      <c r="J12" s="32"/>
      <c r="K12" s="32"/>
      <c r="L12" s="32" t="str">
        <f>IF(I12=0,"",K12/I12*100)</f>
        <v/>
      </c>
      <c r="M12" s="26"/>
    </row>
    <row r="13" spans="1:14" ht="20.100000000000001" customHeight="1">
      <c r="A13" s="393" t="s">
        <v>219</v>
      </c>
      <c r="B13" s="394"/>
      <c r="C13" s="21"/>
      <c r="D13" s="23"/>
      <c r="E13" s="23"/>
      <c r="F13" s="21"/>
      <c r="G13" s="21"/>
      <c r="H13" s="32">
        <f>H11-H12</f>
        <v>0</v>
      </c>
      <c r="I13" s="32">
        <f>I11-I12</f>
        <v>0</v>
      </c>
      <c r="J13" s="32">
        <f>J11-J12</f>
        <v>0</v>
      </c>
      <c r="K13" s="32">
        <f>J13-I13</f>
        <v>0</v>
      </c>
      <c r="L13" s="32" t="str">
        <f>IF(I13=0,"",K13/I13*100)</f>
        <v/>
      </c>
      <c r="M13" s="26"/>
    </row>
    <row r="14" spans="1:14" ht="20.100000000000001" customHeight="1">
      <c r="A14" s="28" t="str">
        <f>'4-1-3可出售-其他'!A27</f>
        <v>被评估单位（或产权持有单位）
填表人：</v>
      </c>
      <c r="B14" s="28"/>
      <c r="C14" s="28"/>
      <c r="G14" s="29" t="str">
        <f>'4-1可供出售金融资产汇总'!E25</f>
        <v>资产评估专业人员：邓晓川、张文斌</v>
      </c>
      <c r="H14" s="29"/>
      <c r="I14" s="29"/>
      <c r="J14" s="29"/>
      <c r="K14" s="29"/>
      <c r="L14" s="29"/>
      <c r="M14" s="29"/>
    </row>
    <row r="15" spans="1:14" ht="20.100000000000001" customHeight="1">
      <c r="A15" s="28" t="str">
        <f>'4-1-3可出售-其他'!A28</f>
        <v>填表日期：2024年12月5日</v>
      </c>
      <c r="B15" s="28"/>
      <c r="C15" s="28"/>
    </row>
  </sheetData>
  <mergeCells count="6">
    <mergeCell ref="A13:B13"/>
    <mergeCell ref="A1:M1"/>
    <mergeCell ref="A2:M2"/>
    <mergeCell ref="K3:M3"/>
    <mergeCell ref="A11:B11"/>
    <mergeCell ref="A12:B12"/>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Roman,常规"4-2
&amp;"宋体,常规"共&amp;"Times New Roman,常规"&amp;N&amp;"宋体,常规"页第&amp;"Times New Roman,常规"&amp;P&amp;"宋体,常规"页</oddHeader>
  </headerFooter>
</worksheet>
</file>

<file path=xl/worksheets/sheet39.xml><?xml version="1.0" encoding="utf-8"?>
<worksheet xmlns="http://schemas.openxmlformats.org/spreadsheetml/2006/main" xmlns:r="http://schemas.openxmlformats.org/officeDocument/2006/relationships">
  <sheetPr>
    <pageSetUpPr fitToPage="1"/>
  </sheetPr>
  <dimension ref="A1:J29"/>
  <sheetViews>
    <sheetView workbookViewId="0">
      <pane xSplit="4" ySplit="4" topLeftCell="E17" activePane="bottomRight" state="frozen"/>
      <selection activeCell="E26" sqref="E26"/>
      <selection pane="topRight" activeCell="E26" sqref="E26"/>
      <selection pane="bottomLeft" activeCell="E26" sqref="E26"/>
      <selection pane="bottomRight" activeCell="E26" sqref="E26"/>
    </sheetView>
  </sheetViews>
  <sheetFormatPr defaultColWidth="9" defaultRowHeight="15.75" customHeight="1"/>
  <cols>
    <col min="1" max="1" width="5.19921875" style="13" customWidth="1"/>
    <col min="2" max="2" width="33.8984375" style="13" customWidth="1"/>
    <col min="3" max="3" width="18.09765625" style="13" customWidth="1"/>
    <col min="4" max="4" width="11.3984375" style="14" customWidth="1"/>
    <col min="5" max="6" width="13" style="33" customWidth="1"/>
    <col min="7" max="7" width="12.8984375" style="13" customWidth="1"/>
    <col min="8" max="8" width="10.69921875" style="13" customWidth="1"/>
    <col min="9" max="9" width="9.59765625" style="13" customWidth="1"/>
    <col min="10" max="10" width="11.59765625" style="13" customWidth="1"/>
    <col min="11" max="16384" width="9" style="13"/>
  </cols>
  <sheetData>
    <row r="1" spans="1:10" s="11" customFormat="1" ht="30" customHeight="1">
      <c r="A1" s="400" t="s">
        <v>406</v>
      </c>
      <c r="B1" s="403"/>
      <c r="C1" s="403"/>
      <c r="D1" s="403"/>
      <c r="E1" s="403"/>
      <c r="F1" s="403"/>
      <c r="G1" s="403"/>
      <c r="H1" s="403"/>
      <c r="I1" s="403"/>
      <c r="J1" s="403"/>
    </row>
    <row r="2" spans="1:10" ht="14.1" customHeight="1">
      <c r="A2" s="387" t="str">
        <f>'4-2持有到期投资'!A2:M2</f>
        <v>评估基准日：2024年12月5日</v>
      </c>
      <c r="B2" s="387"/>
      <c r="C2" s="387"/>
      <c r="D2" s="387"/>
      <c r="E2" s="401"/>
      <c r="F2" s="401"/>
      <c r="G2" s="401"/>
      <c r="H2" s="401"/>
      <c r="I2" s="401"/>
      <c r="J2" s="401"/>
    </row>
    <row r="3" spans="1:10" ht="15.75" customHeight="1">
      <c r="A3" s="16" t="str">
        <f>'表3-1货币汇总表'!A3</f>
        <v>被评估单位（或产权持有人）：攀枝花市尚亿科技有限责任公司</v>
      </c>
      <c r="E3" s="157"/>
      <c r="F3" s="157"/>
      <c r="I3" s="406" t="s">
        <v>151</v>
      </c>
      <c r="J3" s="406"/>
    </row>
    <row r="4" spans="1:10" s="12" customFormat="1" ht="15.75" customHeight="1">
      <c r="A4" s="18" t="s">
        <v>152</v>
      </c>
      <c r="B4" s="18" t="s">
        <v>286</v>
      </c>
      <c r="C4" s="18" t="s">
        <v>287</v>
      </c>
      <c r="D4" s="19" t="s">
        <v>288</v>
      </c>
      <c r="E4" s="69" t="str">
        <f>'4-1-1可出售-股票'!H4</f>
        <v>账面价值</v>
      </c>
      <c r="F4" s="69" t="str">
        <f>'4-1-1可出售-股票'!I4</f>
        <v>申报价值</v>
      </c>
      <c r="G4" s="18" t="s">
        <v>118</v>
      </c>
      <c r="H4" s="18" t="s">
        <v>119</v>
      </c>
      <c r="I4" s="18" t="s">
        <v>154</v>
      </c>
      <c r="J4" s="18" t="s">
        <v>212</v>
      </c>
    </row>
    <row r="5" spans="1:10" ht="15.75" customHeight="1">
      <c r="A5" s="21"/>
      <c r="B5" s="22"/>
      <c r="C5" s="21"/>
      <c r="D5" s="23"/>
      <c r="E5" s="158"/>
      <c r="F5" s="25" t="str">
        <f>IF(E5="","",E5)</f>
        <v/>
      </c>
      <c r="G5" s="25"/>
      <c r="H5" s="25" t="str">
        <f>IF(F5="","",G5-F5)</f>
        <v/>
      </c>
      <c r="I5" s="25" t="str">
        <f>IF(F5="","",H5/F5*100)</f>
        <v/>
      </c>
      <c r="J5" s="26"/>
    </row>
    <row r="6" spans="1:10" ht="15.75" customHeight="1">
      <c r="A6" s="21"/>
      <c r="B6" s="22"/>
      <c r="C6" s="21"/>
      <c r="D6" s="23"/>
      <c r="E6" s="158"/>
      <c r="F6" s="25" t="str">
        <f t="shared" ref="F6:F24" si="0">IF(E6="","",E6)</f>
        <v/>
      </c>
      <c r="G6" s="25"/>
      <c r="H6" s="25" t="str">
        <f t="shared" ref="H6:H24" si="1">IF(F6="","",G6-F6)</f>
        <v/>
      </c>
      <c r="I6" s="25" t="str">
        <f t="shared" ref="I6:I24" si="2">IF(F6="","",H6/F6*100)</f>
        <v/>
      </c>
      <c r="J6" s="26"/>
    </row>
    <row r="7" spans="1:10" ht="15.75" customHeight="1">
      <c r="A7" s="21"/>
      <c r="B7" s="22"/>
      <c r="C7" s="21"/>
      <c r="D7" s="23"/>
      <c r="E7" s="158"/>
      <c r="F7" s="25" t="str">
        <f t="shared" si="0"/>
        <v/>
      </c>
      <c r="G7" s="25"/>
      <c r="H7" s="25" t="str">
        <f t="shared" si="1"/>
        <v/>
      </c>
      <c r="I7" s="25" t="str">
        <f t="shared" si="2"/>
        <v/>
      </c>
      <c r="J7" s="26"/>
    </row>
    <row r="8" spans="1:10" ht="15.75" customHeight="1">
      <c r="A8" s="21"/>
      <c r="B8" s="22"/>
      <c r="C8" s="21"/>
      <c r="D8" s="23"/>
      <c r="E8" s="158"/>
      <c r="F8" s="25" t="str">
        <f t="shared" si="0"/>
        <v/>
      </c>
      <c r="G8" s="25"/>
      <c r="H8" s="25" t="str">
        <f t="shared" si="1"/>
        <v/>
      </c>
      <c r="I8" s="25" t="str">
        <f t="shared" si="2"/>
        <v/>
      </c>
      <c r="J8" s="26"/>
    </row>
    <row r="9" spans="1:10" ht="15.75" customHeight="1">
      <c r="A9" s="21"/>
      <c r="B9" s="22"/>
      <c r="C9" s="21"/>
      <c r="D9" s="23"/>
      <c r="E9" s="158"/>
      <c r="F9" s="25" t="str">
        <f t="shared" si="0"/>
        <v/>
      </c>
      <c r="G9" s="25"/>
      <c r="H9" s="25" t="str">
        <f t="shared" si="1"/>
        <v/>
      </c>
      <c r="I9" s="25" t="str">
        <f t="shared" si="2"/>
        <v/>
      </c>
      <c r="J9" s="26"/>
    </row>
    <row r="10" spans="1:10" ht="15.75" customHeight="1">
      <c r="A10" s="21"/>
      <c r="B10" s="22"/>
      <c r="C10" s="21"/>
      <c r="D10" s="23"/>
      <c r="E10" s="158"/>
      <c r="F10" s="25" t="str">
        <f t="shared" si="0"/>
        <v/>
      </c>
      <c r="G10" s="25"/>
      <c r="H10" s="25" t="str">
        <f t="shared" si="1"/>
        <v/>
      </c>
      <c r="I10" s="25" t="str">
        <f t="shared" si="2"/>
        <v/>
      </c>
      <c r="J10" s="26"/>
    </row>
    <row r="11" spans="1:10" ht="15.75" customHeight="1">
      <c r="A11" s="21"/>
      <c r="B11" s="22"/>
      <c r="C11" s="21"/>
      <c r="D11" s="23"/>
      <c r="E11" s="158"/>
      <c r="F11" s="25" t="str">
        <f t="shared" si="0"/>
        <v/>
      </c>
      <c r="G11" s="25"/>
      <c r="H11" s="25" t="str">
        <f t="shared" si="1"/>
        <v/>
      </c>
      <c r="I11" s="25" t="str">
        <f t="shared" si="2"/>
        <v/>
      </c>
      <c r="J11" s="26"/>
    </row>
    <row r="12" spans="1:10" ht="15.75" customHeight="1">
      <c r="A12" s="21"/>
      <c r="B12" s="22"/>
      <c r="C12" s="21"/>
      <c r="D12" s="23"/>
      <c r="E12" s="158"/>
      <c r="F12" s="25" t="str">
        <f t="shared" si="0"/>
        <v/>
      </c>
      <c r="G12" s="25"/>
      <c r="H12" s="25" t="str">
        <f t="shared" si="1"/>
        <v/>
      </c>
      <c r="I12" s="25" t="str">
        <f t="shared" si="2"/>
        <v/>
      </c>
      <c r="J12" s="26"/>
    </row>
    <row r="13" spans="1:10" ht="15.75" customHeight="1">
      <c r="A13" s="21"/>
      <c r="B13" s="22"/>
      <c r="C13" s="21"/>
      <c r="D13" s="23"/>
      <c r="E13" s="158"/>
      <c r="F13" s="25" t="str">
        <f t="shared" si="0"/>
        <v/>
      </c>
      <c r="G13" s="25"/>
      <c r="H13" s="25" t="str">
        <f t="shared" si="1"/>
        <v/>
      </c>
      <c r="I13" s="25" t="str">
        <f t="shared" si="2"/>
        <v/>
      </c>
      <c r="J13" s="26"/>
    </row>
    <row r="14" spans="1:10" ht="15.75" customHeight="1">
      <c r="A14" s="21"/>
      <c r="B14" s="22"/>
      <c r="C14" s="21"/>
      <c r="D14" s="23"/>
      <c r="E14" s="158"/>
      <c r="F14" s="25" t="str">
        <f t="shared" si="0"/>
        <v/>
      </c>
      <c r="G14" s="25"/>
      <c r="H14" s="25" t="str">
        <f t="shared" si="1"/>
        <v/>
      </c>
      <c r="I14" s="25" t="str">
        <f t="shared" si="2"/>
        <v/>
      </c>
      <c r="J14" s="26"/>
    </row>
    <row r="15" spans="1:10" ht="15.75" customHeight="1">
      <c r="A15" s="21"/>
      <c r="B15" s="22"/>
      <c r="C15" s="21"/>
      <c r="D15" s="23"/>
      <c r="E15" s="158"/>
      <c r="F15" s="25" t="str">
        <f t="shared" si="0"/>
        <v/>
      </c>
      <c r="G15" s="25"/>
      <c r="H15" s="25" t="str">
        <f t="shared" si="1"/>
        <v/>
      </c>
      <c r="I15" s="25" t="str">
        <f t="shared" si="2"/>
        <v/>
      </c>
      <c r="J15" s="26"/>
    </row>
    <row r="16" spans="1:10" ht="15.75" customHeight="1">
      <c r="A16" s="21"/>
      <c r="B16" s="22"/>
      <c r="C16" s="21"/>
      <c r="D16" s="23"/>
      <c r="E16" s="158"/>
      <c r="F16" s="25" t="str">
        <f t="shared" si="0"/>
        <v/>
      </c>
      <c r="G16" s="25"/>
      <c r="H16" s="25" t="str">
        <f t="shared" si="1"/>
        <v/>
      </c>
      <c r="I16" s="25" t="str">
        <f t="shared" si="2"/>
        <v/>
      </c>
      <c r="J16" s="26"/>
    </row>
    <row r="17" spans="1:10" ht="15.75" customHeight="1">
      <c r="A17" s="21"/>
      <c r="B17" s="22"/>
      <c r="C17" s="21"/>
      <c r="D17" s="23"/>
      <c r="E17" s="158"/>
      <c r="F17" s="25" t="str">
        <f t="shared" si="0"/>
        <v/>
      </c>
      <c r="G17" s="25"/>
      <c r="H17" s="25" t="str">
        <f t="shared" si="1"/>
        <v/>
      </c>
      <c r="I17" s="25" t="str">
        <f t="shared" si="2"/>
        <v/>
      </c>
      <c r="J17" s="26"/>
    </row>
    <row r="18" spans="1:10" ht="15.75" customHeight="1">
      <c r="A18" s="21"/>
      <c r="B18" s="22"/>
      <c r="C18" s="21"/>
      <c r="D18" s="23"/>
      <c r="E18" s="158"/>
      <c r="F18" s="25" t="str">
        <f t="shared" si="0"/>
        <v/>
      </c>
      <c r="G18" s="25"/>
      <c r="H18" s="25" t="str">
        <f t="shared" si="1"/>
        <v/>
      </c>
      <c r="I18" s="25" t="str">
        <f t="shared" si="2"/>
        <v/>
      </c>
      <c r="J18" s="26"/>
    </row>
    <row r="19" spans="1:10" ht="15.75" customHeight="1">
      <c r="A19" s="21"/>
      <c r="B19" s="22"/>
      <c r="C19" s="21"/>
      <c r="D19" s="23"/>
      <c r="E19" s="158"/>
      <c r="F19" s="25" t="str">
        <f t="shared" si="0"/>
        <v/>
      </c>
      <c r="G19" s="25"/>
      <c r="H19" s="25" t="str">
        <f t="shared" si="1"/>
        <v/>
      </c>
      <c r="I19" s="25" t="str">
        <f t="shared" si="2"/>
        <v/>
      </c>
      <c r="J19" s="26"/>
    </row>
    <row r="20" spans="1:10" ht="15.75" customHeight="1">
      <c r="A20" s="21"/>
      <c r="B20" s="22"/>
      <c r="C20" s="21"/>
      <c r="D20" s="23"/>
      <c r="E20" s="158"/>
      <c r="F20" s="25" t="str">
        <f t="shared" si="0"/>
        <v/>
      </c>
      <c r="G20" s="25"/>
      <c r="H20" s="25" t="str">
        <f t="shared" si="1"/>
        <v/>
      </c>
      <c r="I20" s="25" t="str">
        <f t="shared" si="2"/>
        <v/>
      </c>
      <c r="J20" s="26"/>
    </row>
    <row r="21" spans="1:10" ht="15.75" customHeight="1">
      <c r="A21" s="21"/>
      <c r="B21" s="22"/>
      <c r="C21" s="21"/>
      <c r="D21" s="23"/>
      <c r="E21" s="158"/>
      <c r="F21" s="25" t="str">
        <f t="shared" si="0"/>
        <v/>
      </c>
      <c r="G21" s="25"/>
      <c r="H21" s="25" t="str">
        <f t="shared" si="1"/>
        <v/>
      </c>
      <c r="I21" s="25" t="str">
        <f t="shared" si="2"/>
        <v/>
      </c>
      <c r="J21" s="26"/>
    </row>
    <row r="22" spans="1:10" ht="15.75" customHeight="1">
      <c r="A22" s="21"/>
      <c r="B22" s="22"/>
      <c r="C22" s="21"/>
      <c r="D22" s="23"/>
      <c r="E22" s="158"/>
      <c r="F22" s="25" t="str">
        <f t="shared" si="0"/>
        <v/>
      </c>
      <c r="G22" s="25"/>
      <c r="H22" s="25" t="str">
        <f t="shared" si="1"/>
        <v/>
      </c>
      <c r="I22" s="25" t="str">
        <f t="shared" si="2"/>
        <v/>
      </c>
      <c r="J22" s="26"/>
    </row>
    <row r="23" spans="1:10" ht="15.75" customHeight="1">
      <c r="A23" s="21"/>
      <c r="B23" s="22"/>
      <c r="C23" s="21"/>
      <c r="D23" s="23"/>
      <c r="E23" s="158"/>
      <c r="F23" s="25" t="str">
        <f t="shared" si="0"/>
        <v/>
      </c>
      <c r="G23" s="25"/>
      <c r="H23" s="25" t="str">
        <f t="shared" si="1"/>
        <v/>
      </c>
      <c r="I23" s="25" t="str">
        <f t="shared" si="2"/>
        <v/>
      </c>
      <c r="J23" s="26"/>
    </row>
    <row r="24" spans="1:10" ht="15.75" customHeight="1">
      <c r="A24" s="21"/>
      <c r="B24" s="22"/>
      <c r="C24" s="21"/>
      <c r="D24" s="23"/>
      <c r="E24" s="158"/>
      <c r="F24" s="25" t="str">
        <f t="shared" si="0"/>
        <v/>
      </c>
      <c r="G24" s="25"/>
      <c r="H24" s="25" t="str">
        <f t="shared" si="1"/>
        <v/>
      </c>
      <c r="I24" s="25" t="str">
        <f t="shared" si="2"/>
        <v/>
      </c>
      <c r="J24" s="26"/>
    </row>
    <row r="25" spans="1:10" ht="15.75" customHeight="1">
      <c r="A25" s="393" t="s">
        <v>283</v>
      </c>
      <c r="B25" s="394"/>
      <c r="C25" s="21"/>
      <c r="D25" s="23"/>
      <c r="E25" s="158">
        <f>SUM(E5:E24)</f>
        <v>0</v>
      </c>
      <c r="F25" s="158">
        <f>SUM(F5:F24)</f>
        <v>0</v>
      </c>
      <c r="G25" s="158">
        <f>SUM(G5:G24)</f>
        <v>0</v>
      </c>
      <c r="H25" s="32">
        <f>G25-F25</f>
        <v>0</v>
      </c>
      <c r="I25" s="32" t="str">
        <f>IF(F25=0,"",H25/F25*100)</f>
        <v/>
      </c>
      <c r="J25" s="26"/>
    </row>
    <row r="26" spans="1:10" ht="15.75" customHeight="1">
      <c r="A26" s="393" t="s">
        <v>407</v>
      </c>
      <c r="B26" s="394"/>
      <c r="C26" s="21"/>
      <c r="D26" s="23"/>
      <c r="E26" s="158"/>
      <c r="F26" s="158"/>
      <c r="G26" s="32"/>
      <c r="H26" s="32"/>
      <c r="I26" s="32" t="str">
        <f>IF(F26=0,"",H26/F26*100)</f>
        <v/>
      </c>
      <c r="J26" s="26"/>
    </row>
    <row r="27" spans="1:10" ht="15.75" customHeight="1">
      <c r="A27" s="393" t="s">
        <v>219</v>
      </c>
      <c r="B27" s="394"/>
      <c r="C27" s="26"/>
      <c r="D27" s="23"/>
      <c r="E27" s="24">
        <f>E25-E26</f>
        <v>0</v>
      </c>
      <c r="F27" s="24">
        <f>F25-F26</f>
        <v>0</v>
      </c>
      <c r="G27" s="24">
        <f>G25-G26</f>
        <v>0</v>
      </c>
      <c r="H27" s="32">
        <f>G27-F27</f>
        <v>0</v>
      </c>
      <c r="I27" s="32" t="str">
        <f>IF(F27=0,"",H27/F27*100)</f>
        <v/>
      </c>
      <c r="J27" s="26"/>
    </row>
    <row r="28" spans="1:10" ht="15.75" customHeight="1">
      <c r="A28" s="28" t="str">
        <f>'4-2持有到期投资'!A14</f>
        <v>被评估单位（或产权持有单位）
填表人：</v>
      </c>
      <c r="B28" s="28"/>
      <c r="C28" s="28"/>
      <c r="E28" s="29" t="str">
        <f>'4-2持有到期投资'!G14</f>
        <v>资产评估专业人员：邓晓川、张文斌</v>
      </c>
      <c r="F28" s="29"/>
      <c r="G28" s="29"/>
      <c r="H28" s="29"/>
      <c r="I28" s="29"/>
      <c r="J28" s="29"/>
    </row>
    <row r="29" spans="1:10" ht="15.75" customHeight="1">
      <c r="A29" s="28" t="str">
        <f>'4-2持有到期投资'!A15</f>
        <v>填表日期：2024年12月5日</v>
      </c>
      <c r="B29" s="28"/>
      <c r="C29" s="28"/>
    </row>
  </sheetData>
  <mergeCells count="6">
    <mergeCell ref="A27:B27"/>
    <mergeCell ref="A1:J1"/>
    <mergeCell ref="A2:J2"/>
    <mergeCell ref="I3:J3"/>
    <mergeCell ref="A25:B25"/>
    <mergeCell ref="A26:B26"/>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Roman,常规"4-3
&amp;"宋体,常规"共&amp;"Times New Roman,常规"&amp;N&amp;"宋体,常规"页第&amp;"Times New Roman,常规"&amp;P&amp;"宋体,常规"页</oddHeader>
  </headerFooter>
  <legacyDrawing r:id="rId1"/>
</worksheet>
</file>

<file path=xl/worksheets/sheet4.xml><?xml version="1.0" encoding="utf-8"?>
<worksheet xmlns="http://schemas.openxmlformats.org/spreadsheetml/2006/main" xmlns:r="http://schemas.openxmlformats.org/officeDocument/2006/relationships">
  <dimension ref="A1:R32"/>
  <sheetViews>
    <sheetView workbookViewId="0">
      <pane xSplit="10" ySplit="10" topLeftCell="K11" activePane="bottomRight" state="frozen"/>
      <selection pane="topRight"/>
      <selection pane="bottomLeft"/>
      <selection pane="bottomRight" activeCell="C3" sqref="C3:I3"/>
    </sheetView>
  </sheetViews>
  <sheetFormatPr defaultColWidth="9" defaultRowHeight="15.6"/>
  <cols>
    <col min="1" max="1" width="3" style="237" customWidth="1"/>
    <col min="2" max="2" width="33.19921875" style="237" customWidth="1"/>
    <col min="3" max="3" width="6.69921875" style="237" customWidth="1"/>
    <col min="4" max="4" width="3.09765625" style="237" customWidth="1"/>
    <col min="5" max="5" width="4.59765625" style="237" customWidth="1"/>
    <col min="6" max="6" width="2.59765625" style="237" customWidth="1"/>
    <col min="7" max="7" width="4.59765625" style="237" customWidth="1"/>
    <col min="8" max="8" width="2.59765625" style="237" customWidth="1"/>
    <col min="9" max="9" width="21.5" style="237" customWidth="1"/>
    <col min="10" max="10" width="3" style="237" customWidth="1"/>
    <col min="11" max="11" width="9" style="237"/>
    <col min="12" max="12" width="14.3984375" style="237" customWidth="1"/>
    <col min="13" max="13" width="13.69921875" style="237" customWidth="1"/>
    <col min="14" max="15" width="9" style="237"/>
    <col min="16" max="18" width="9" style="237" hidden="1" customWidth="1"/>
    <col min="19" max="16384" width="9" style="237"/>
  </cols>
  <sheetData>
    <row r="1" spans="1:18" ht="42" customHeight="1">
      <c r="A1" s="377" t="s">
        <v>90</v>
      </c>
      <c r="B1" s="377"/>
      <c r="C1" s="377"/>
      <c r="D1" s="377"/>
      <c r="E1" s="377"/>
      <c r="F1" s="377"/>
      <c r="G1" s="377"/>
      <c r="H1" s="377"/>
      <c r="I1" s="377"/>
      <c r="J1" s="377"/>
      <c r="L1" s="246" t="s">
        <v>91</v>
      </c>
      <c r="M1" s="247"/>
      <c r="P1" s="237">
        <v>2014</v>
      </c>
      <c r="Q1" s="237">
        <v>1</v>
      </c>
      <c r="R1" s="237">
        <v>1</v>
      </c>
    </row>
    <row r="2" spans="1:18">
      <c r="A2" s="238"/>
      <c r="B2" s="239" t="s">
        <v>92</v>
      </c>
      <c r="C2" s="238"/>
      <c r="D2" s="238"/>
      <c r="E2" s="238"/>
      <c r="F2" s="238"/>
      <c r="G2" s="238"/>
      <c r="H2" s="238"/>
      <c r="I2" s="238"/>
      <c r="J2" s="238"/>
      <c r="L2" s="247"/>
      <c r="M2" s="247"/>
      <c r="P2" s="237">
        <v>2015</v>
      </c>
      <c r="Q2" s="237">
        <v>2</v>
      </c>
      <c r="R2" s="237">
        <v>2</v>
      </c>
    </row>
    <row r="3" spans="1:18" ht="20.100000000000001" customHeight="1">
      <c r="A3" s="238"/>
      <c r="B3" s="240" t="s">
        <v>93</v>
      </c>
      <c r="C3" s="378" t="s">
        <v>949</v>
      </c>
      <c r="D3" s="379"/>
      <c r="E3" s="379"/>
      <c r="F3" s="379"/>
      <c r="G3" s="379"/>
      <c r="H3" s="379"/>
      <c r="I3" s="379"/>
      <c r="J3" s="238"/>
      <c r="L3" s="248" t="s">
        <v>918</v>
      </c>
      <c r="M3" s="248" t="s">
        <v>926</v>
      </c>
      <c r="P3" s="237">
        <v>2016</v>
      </c>
      <c r="Q3" s="237">
        <v>3</v>
      </c>
      <c r="R3" s="237">
        <v>3</v>
      </c>
    </row>
    <row r="4" spans="1:18" ht="9.9" customHeight="1">
      <c r="A4" s="238"/>
      <c r="B4" s="241"/>
      <c r="C4" s="238"/>
      <c r="D4" s="238"/>
      <c r="E4" s="238"/>
      <c r="F4" s="238"/>
      <c r="G4" s="238"/>
      <c r="H4" s="238"/>
      <c r="I4" s="238"/>
      <c r="J4" s="238"/>
      <c r="P4" s="237">
        <v>2017</v>
      </c>
      <c r="Q4" s="237">
        <v>4</v>
      </c>
      <c r="R4" s="237">
        <v>4</v>
      </c>
    </row>
    <row r="5" spans="1:18" ht="20.100000000000001" customHeight="1">
      <c r="A5" s="238"/>
      <c r="B5" s="240" t="s">
        <v>95</v>
      </c>
      <c r="C5" s="242">
        <v>2024</v>
      </c>
      <c r="D5" s="240" t="s">
        <v>96</v>
      </c>
      <c r="E5" s="242">
        <v>12</v>
      </c>
      <c r="F5" s="240" t="s">
        <v>97</v>
      </c>
      <c r="G5" s="243">
        <v>5</v>
      </c>
      <c r="H5" s="240" t="s">
        <v>98</v>
      </c>
      <c r="I5" s="240"/>
      <c r="J5" s="238"/>
      <c r="P5" s="237">
        <v>2018</v>
      </c>
      <c r="Q5" s="237">
        <v>5</v>
      </c>
      <c r="R5" s="237">
        <v>5</v>
      </c>
    </row>
    <row r="6" spans="1:18" ht="9.9" customHeight="1">
      <c r="A6" s="238"/>
      <c r="B6" s="241"/>
      <c r="C6" s="241"/>
      <c r="D6" s="238"/>
      <c r="E6" s="238"/>
      <c r="F6" s="238"/>
      <c r="G6" s="238"/>
      <c r="H6" s="238"/>
      <c r="I6" s="238"/>
      <c r="J6" s="238"/>
      <c r="P6" s="237">
        <v>2019</v>
      </c>
      <c r="Q6" s="237">
        <v>6</v>
      </c>
      <c r="R6" s="237">
        <v>6</v>
      </c>
    </row>
    <row r="7" spans="1:18" ht="33" customHeight="1">
      <c r="A7" s="238"/>
      <c r="B7" s="244" t="s">
        <v>99</v>
      </c>
      <c r="C7" s="378"/>
      <c r="D7" s="379"/>
      <c r="E7" s="379"/>
      <c r="F7" s="379"/>
      <c r="G7" s="379"/>
      <c r="H7" s="379"/>
      <c r="I7" s="379"/>
      <c r="J7" s="238"/>
      <c r="P7" s="237">
        <v>2020</v>
      </c>
      <c r="Q7" s="237">
        <v>7</v>
      </c>
      <c r="R7" s="237">
        <v>7</v>
      </c>
    </row>
    <row r="8" spans="1:18" ht="9.9" customHeight="1">
      <c r="A8" s="238"/>
      <c r="B8" s="241"/>
      <c r="C8" s="238"/>
      <c r="D8" s="238"/>
      <c r="E8" s="238"/>
      <c r="F8" s="238"/>
      <c r="G8" s="238"/>
      <c r="H8" s="238"/>
      <c r="I8" s="238"/>
      <c r="J8" s="238"/>
      <c r="P8" s="237">
        <v>2021</v>
      </c>
      <c r="Q8" s="237">
        <v>8</v>
      </c>
      <c r="R8" s="237">
        <v>8</v>
      </c>
    </row>
    <row r="9" spans="1:18" ht="20.100000000000001" customHeight="1">
      <c r="A9" s="238"/>
      <c r="B9" s="245" t="s">
        <v>100</v>
      </c>
      <c r="C9" s="242">
        <v>2024</v>
      </c>
      <c r="D9" s="240" t="s">
        <v>96</v>
      </c>
      <c r="E9" s="242">
        <v>12</v>
      </c>
      <c r="F9" s="240" t="s">
        <v>97</v>
      </c>
      <c r="G9" s="243">
        <v>5</v>
      </c>
      <c r="H9" s="240" t="s">
        <v>98</v>
      </c>
      <c r="I9" s="240"/>
      <c r="J9" s="238"/>
      <c r="P9" s="237">
        <v>2022</v>
      </c>
      <c r="Q9" s="237">
        <v>9</v>
      </c>
      <c r="R9" s="237">
        <v>9</v>
      </c>
    </row>
    <row r="10" spans="1:18" ht="9.9" customHeight="1">
      <c r="A10" s="238"/>
      <c r="B10" s="238"/>
      <c r="C10" s="238"/>
      <c r="D10" s="238"/>
      <c r="E10" s="238"/>
      <c r="F10" s="238"/>
      <c r="G10" s="238"/>
      <c r="H10" s="238"/>
      <c r="I10" s="238"/>
      <c r="J10" s="238"/>
      <c r="P10" s="237">
        <v>2023</v>
      </c>
      <c r="Q10" s="237">
        <v>10</v>
      </c>
      <c r="R10" s="237">
        <v>10</v>
      </c>
    </row>
    <row r="11" spans="1:18">
      <c r="A11" s="238"/>
      <c r="B11" s="239" t="s">
        <v>101</v>
      </c>
      <c r="C11" s="238"/>
      <c r="D11" s="238"/>
      <c r="E11" s="238"/>
      <c r="F11" s="238"/>
      <c r="G11" s="238"/>
      <c r="H11" s="238"/>
      <c r="I11" s="238"/>
      <c r="J11" s="238"/>
      <c r="P11" s="237">
        <v>2024</v>
      </c>
      <c r="Q11" s="237">
        <v>11</v>
      </c>
      <c r="R11" s="237">
        <v>11</v>
      </c>
    </row>
    <row r="12" spans="1:18" ht="9.9" customHeight="1">
      <c r="A12" s="238"/>
      <c r="B12" s="239"/>
      <c r="C12" s="238"/>
      <c r="D12" s="238"/>
      <c r="E12" s="238"/>
      <c r="F12" s="238"/>
      <c r="G12" s="238"/>
      <c r="H12" s="238"/>
      <c r="I12" s="238"/>
      <c r="J12" s="238"/>
      <c r="P12" s="237">
        <v>2025</v>
      </c>
      <c r="Q12" s="237">
        <v>12</v>
      </c>
      <c r="R12" s="237">
        <v>12</v>
      </c>
    </row>
    <row r="13" spans="1:18" ht="20.100000000000001" customHeight="1">
      <c r="A13" s="238"/>
      <c r="B13" s="245" t="s">
        <v>102</v>
      </c>
      <c r="C13" s="375" t="s">
        <v>922</v>
      </c>
      <c r="D13" s="376"/>
      <c r="E13" s="376"/>
      <c r="F13" s="376"/>
      <c r="G13" s="376"/>
      <c r="H13" s="376"/>
      <c r="I13" s="376"/>
      <c r="J13" s="238"/>
      <c r="R13" s="237">
        <v>13</v>
      </c>
    </row>
    <row r="14" spans="1:18" ht="9.9" customHeight="1">
      <c r="A14" s="238"/>
      <c r="B14" s="241"/>
      <c r="C14" s="238"/>
      <c r="D14" s="238"/>
      <c r="E14" s="238"/>
      <c r="F14" s="238"/>
      <c r="G14" s="238"/>
      <c r="H14" s="238"/>
      <c r="I14" s="238"/>
      <c r="J14" s="238"/>
      <c r="R14" s="237">
        <v>14</v>
      </c>
    </row>
    <row r="15" spans="1:18" ht="20.100000000000001" customHeight="1">
      <c r="A15" s="238"/>
      <c r="B15" s="245" t="s">
        <v>103</v>
      </c>
      <c r="C15" s="375" t="s">
        <v>923</v>
      </c>
      <c r="D15" s="376"/>
      <c r="E15" s="376"/>
      <c r="F15" s="376"/>
      <c r="G15" s="376"/>
      <c r="H15" s="376"/>
      <c r="I15" s="376"/>
      <c r="J15" s="238"/>
      <c r="R15" s="237">
        <v>15</v>
      </c>
    </row>
    <row r="16" spans="1:18" ht="9.9" customHeight="1">
      <c r="A16" s="238"/>
      <c r="B16" s="241"/>
      <c r="C16" s="238"/>
      <c r="D16" s="238"/>
      <c r="E16" s="238"/>
      <c r="F16" s="238"/>
      <c r="G16" s="238"/>
      <c r="H16" s="238"/>
      <c r="I16" s="238"/>
      <c r="J16" s="238"/>
      <c r="R16" s="237">
        <v>16</v>
      </c>
    </row>
    <row r="17" spans="1:18" ht="20.100000000000001" customHeight="1">
      <c r="A17" s="238"/>
      <c r="B17" s="245" t="s">
        <v>104</v>
      </c>
      <c r="C17" s="375"/>
      <c r="D17" s="376"/>
      <c r="E17" s="376"/>
      <c r="F17" s="376"/>
      <c r="G17" s="376"/>
      <c r="H17" s="376"/>
      <c r="I17" s="376"/>
      <c r="J17" s="238"/>
      <c r="R17" s="237">
        <v>17</v>
      </c>
    </row>
    <row r="18" spans="1:18" ht="9.9" customHeight="1">
      <c r="A18" s="238"/>
      <c r="B18" s="241"/>
      <c r="C18" s="238"/>
      <c r="D18" s="238"/>
      <c r="E18" s="238"/>
      <c r="F18" s="238"/>
      <c r="G18" s="238"/>
      <c r="H18" s="238"/>
      <c r="I18" s="238"/>
      <c r="J18" s="238"/>
      <c r="R18" s="237">
        <v>18</v>
      </c>
    </row>
    <row r="19" spans="1:18" ht="20.100000000000001" customHeight="1">
      <c r="A19" s="238"/>
      <c r="B19" s="245" t="s">
        <v>105</v>
      </c>
      <c r="C19" s="375" t="s">
        <v>924</v>
      </c>
      <c r="D19" s="376"/>
      <c r="E19" s="376"/>
      <c r="F19" s="376"/>
      <c r="G19" s="376"/>
      <c r="H19" s="376"/>
      <c r="I19" s="376"/>
      <c r="J19" s="238"/>
      <c r="R19" s="237">
        <v>19</v>
      </c>
    </row>
    <row r="20" spans="1:18" ht="9.9" customHeight="1">
      <c r="A20" s="238"/>
      <c r="B20" s="241"/>
      <c r="C20" s="238"/>
      <c r="D20" s="238"/>
      <c r="E20" s="238"/>
      <c r="F20" s="238"/>
      <c r="G20" s="238"/>
      <c r="H20" s="238"/>
      <c r="I20" s="238"/>
      <c r="J20" s="238"/>
      <c r="R20" s="237">
        <v>20</v>
      </c>
    </row>
    <row r="21" spans="1:18" ht="20.100000000000001" customHeight="1">
      <c r="A21" s="238"/>
      <c r="B21" s="245" t="s">
        <v>106</v>
      </c>
      <c r="C21" s="375"/>
      <c r="D21" s="376"/>
      <c r="E21" s="376"/>
      <c r="F21" s="376"/>
      <c r="G21" s="376"/>
      <c r="H21" s="376"/>
      <c r="I21" s="376"/>
      <c r="J21" s="238"/>
      <c r="R21" s="237">
        <v>21</v>
      </c>
    </row>
    <row r="22" spans="1:18" ht="9.9" customHeight="1">
      <c r="A22" s="238"/>
      <c r="B22" s="241"/>
      <c r="C22" s="238"/>
      <c r="D22" s="238"/>
      <c r="E22" s="238"/>
      <c r="F22" s="238"/>
      <c r="G22" s="238"/>
      <c r="H22" s="238"/>
      <c r="I22" s="238"/>
      <c r="J22" s="238"/>
      <c r="R22" s="237">
        <v>22</v>
      </c>
    </row>
    <row r="23" spans="1:18" ht="20.100000000000001" customHeight="1">
      <c r="A23" s="238"/>
      <c r="B23" s="245" t="s">
        <v>107</v>
      </c>
      <c r="C23" s="375"/>
      <c r="D23" s="376"/>
      <c r="E23" s="376"/>
      <c r="F23" s="376"/>
      <c r="G23" s="376"/>
      <c r="H23" s="376"/>
      <c r="I23" s="376"/>
      <c r="J23" s="238"/>
      <c r="R23" s="237">
        <v>23</v>
      </c>
    </row>
    <row r="24" spans="1:18" ht="9.9" customHeight="1">
      <c r="A24" s="238"/>
      <c r="B24" s="241"/>
      <c r="C24" s="238"/>
      <c r="D24" s="238"/>
      <c r="E24" s="238"/>
      <c r="F24" s="238"/>
      <c r="G24" s="238"/>
      <c r="H24" s="238"/>
      <c r="I24" s="238"/>
      <c r="J24" s="238"/>
      <c r="R24" s="237">
        <v>24</v>
      </c>
    </row>
    <row r="25" spans="1:18" ht="20.100000000000001" customHeight="1">
      <c r="A25" s="238"/>
      <c r="B25" s="245" t="s">
        <v>108</v>
      </c>
      <c r="C25" s="375"/>
      <c r="D25" s="376"/>
      <c r="E25" s="376"/>
      <c r="F25" s="376"/>
      <c r="G25" s="376"/>
      <c r="H25" s="376"/>
      <c r="I25" s="376"/>
      <c r="J25" s="238"/>
      <c r="R25" s="237">
        <v>25</v>
      </c>
    </row>
    <row r="26" spans="1:18" ht="9.9" customHeight="1">
      <c r="A26" s="238"/>
      <c r="B26" s="241"/>
      <c r="C26" s="238"/>
      <c r="D26" s="238"/>
      <c r="E26" s="238"/>
      <c r="F26" s="238"/>
      <c r="G26" s="238"/>
      <c r="H26" s="238"/>
      <c r="I26" s="238"/>
      <c r="J26" s="238"/>
      <c r="R26" s="237">
        <v>26</v>
      </c>
    </row>
    <row r="27" spans="1:18" ht="20.100000000000001" customHeight="1">
      <c r="A27" s="238"/>
      <c r="B27" s="245" t="s">
        <v>109</v>
      </c>
      <c r="C27" s="375"/>
      <c r="D27" s="376"/>
      <c r="E27" s="376"/>
      <c r="F27" s="376"/>
      <c r="G27" s="376"/>
      <c r="H27" s="376"/>
      <c r="I27" s="376"/>
      <c r="J27" s="238"/>
      <c r="R27" s="237">
        <v>27</v>
      </c>
    </row>
    <row r="28" spans="1:18" ht="9.9" customHeight="1">
      <c r="A28" s="238"/>
      <c r="B28" s="241"/>
      <c r="C28" s="238"/>
      <c r="D28" s="238"/>
      <c r="E28" s="238"/>
      <c r="F28" s="238"/>
      <c r="G28" s="238"/>
      <c r="H28" s="238"/>
      <c r="I28" s="238"/>
      <c r="J28" s="238"/>
      <c r="R28" s="237">
        <v>28</v>
      </c>
    </row>
    <row r="29" spans="1:18" ht="20.100000000000001" customHeight="1">
      <c r="A29" s="238"/>
      <c r="B29" s="245" t="s">
        <v>110</v>
      </c>
      <c r="C29" s="375"/>
      <c r="D29" s="376"/>
      <c r="E29" s="376"/>
      <c r="F29" s="376"/>
      <c r="G29" s="376"/>
      <c r="H29" s="376"/>
      <c r="I29" s="376"/>
      <c r="J29" s="238"/>
      <c r="R29" s="237">
        <v>29</v>
      </c>
    </row>
    <row r="30" spans="1:18">
      <c r="A30" s="238"/>
      <c r="B30" s="238"/>
      <c r="C30" s="238"/>
      <c r="D30" s="238"/>
      <c r="E30" s="238"/>
      <c r="F30" s="238"/>
      <c r="G30" s="238"/>
      <c r="H30" s="238"/>
      <c r="I30" s="238"/>
      <c r="J30" s="238"/>
      <c r="L30" s="245" t="s">
        <v>111</v>
      </c>
      <c r="R30" s="237">
        <v>30</v>
      </c>
    </row>
    <row r="31" spans="1:18" ht="22.2">
      <c r="A31" s="238"/>
      <c r="B31" s="377" t="s">
        <v>112</v>
      </c>
      <c r="C31" s="377"/>
      <c r="D31" s="377"/>
      <c r="E31" s="377"/>
      <c r="F31" s="377"/>
      <c r="G31" s="377"/>
      <c r="H31" s="377"/>
      <c r="I31" s="377"/>
      <c r="J31" s="238"/>
      <c r="L31" s="245" t="s">
        <v>113</v>
      </c>
      <c r="R31" s="237">
        <v>31</v>
      </c>
    </row>
    <row r="32" spans="1:18">
      <c r="A32" s="238"/>
      <c r="B32" s="238"/>
      <c r="C32" s="238"/>
      <c r="D32" s="238"/>
      <c r="E32" s="238"/>
      <c r="F32" s="238"/>
      <c r="G32" s="238"/>
      <c r="H32" s="238"/>
      <c r="I32" s="238"/>
      <c r="J32" s="238"/>
    </row>
  </sheetData>
  <sheetProtection password="C665" sheet="1" objects="1" scenarios="1"/>
  <protectedRanges>
    <protectedRange sqref="C5 E5 G5 C9 E9 G9" name="区域14"/>
    <protectedRange sqref="C27:I27" name="区域12"/>
    <protectedRange sqref="C25:I25" name="区域11"/>
    <protectedRange sqref="C23:I23" name="区域10"/>
    <protectedRange sqref="C21:I21" name="区域9"/>
    <protectedRange sqref="C19:I19" name="区域8"/>
    <protectedRange sqref="C17:I17" name="区域7"/>
    <protectedRange sqref="C15:I15" name="区域6"/>
    <protectedRange sqref="C13:I13" name="区域5"/>
    <protectedRange sqref="C7:I7" name="区域3"/>
    <protectedRange sqref="C3:I3" name="区域1"/>
    <protectedRange sqref="C29:I29" name="区域13"/>
  </protectedRanges>
  <mergeCells count="13">
    <mergeCell ref="A1:J1"/>
    <mergeCell ref="C3:I3"/>
    <mergeCell ref="C7:I7"/>
    <mergeCell ref="C13:I13"/>
    <mergeCell ref="C15:I15"/>
    <mergeCell ref="C27:I27"/>
    <mergeCell ref="C29:I29"/>
    <mergeCell ref="B31:I31"/>
    <mergeCell ref="C17:I17"/>
    <mergeCell ref="C19:I19"/>
    <mergeCell ref="C21:I21"/>
    <mergeCell ref="C23:I23"/>
    <mergeCell ref="C25:I25"/>
  </mergeCells>
  <phoneticPr fontId="19" type="noConversion"/>
  <dataValidations count="3">
    <dataValidation type="list" allowBlank="1" showInputMessage="1" showErrorMessage="1" sqref="C5 C9">
      <formula1>$P$1:$P$12</formula1>
    </dataValidation>
    <dataValidation type="list" allowBlank="1" showInputMessage="1" showErrorMessage="1" sqref="E5 E9">
      <formula1>$Q$1:$Q$12</formula1>
    </dataValidation>
    <dataValidation type="list" allowBlank="1" showInputMessage="1" showErrorMessage="1" sqref="G5 G9">
      <formula1>$R$1:$R$31</formula1>
    </dataValidation>
  </dataValidations>
  <printOptions horizontalCentered="1"/>
  <pageMargins left="0.35433070866141703" right="0.35433070866141703" top="0.98425196850393704" bottom="0.98425196850393704" header="0.511811023622047" footer="0.511811023622047"/>
  <pageSetup paperSize="9" orientation="portrait" blackAndWhite="1"/>
  <drawing r:id="rId1"/>
</worksheet>
</file>

<file path=xl/worksheets/sheet40.xml><?xml version="1.0" encoding="utf-8"?>
<worksheet xmlns="http://schemas.openxmlformats.org/spreadsheetml/2006/main" xmlns:r="http://schemas.openxmlformats.org/officeDocument/2006/relationships">
  <sheetPr codeName="Sheet40">
    <tabColor rgb="FF00B050"/>
    <pageSetUpPr fitToPage="1"/>
  </sheetPr>
  <dimension ref="A1:N16"/>
  <sheetViews>
    <sheetView workbookViewId="0">
      <pane xSplit="6" ySplit="4" topLeftCell="G5" activePane="bottomRight" state="frozen"/>
      <selection activeCell="G11" sqref="G11"/>
      <selection pane="topRight" activeCell="G11" sqref="G11"/>
      <selection pane="bottomLeft" activeCell="G11" sqref="G11"/>
      <selection pane="bottomRight" activeCell="G11" sqref="G11"/>
    </sheetView>
  </sheetViews>
  <sheetFormatPr defaultColWidth="9" defaultRowHeight="15.75" customHeight="1"/>
  <cols>
    <col min="1" max="1" width="4.69921875" style="13" customWidth="1"/>
    <col min="2" max="2" width="19.69921875" style="285" customWidth="1"/>
    <col min="3" max="3" width="11.3984375" style="14" customWidth="1"/>
    <col min="4" max="4" width="12" style="13" customWidth="1"/>
    <col min="5" max="5" width="13.69921875" style="13" customWidth="1"/>
    <col min="6" max="6" width="9.3984375" style="13" customWidth="1"/>
    <col min="7" max="8" width="13.09765625" style="13" customWidth="1"/>
    <col min="9" max="9" width="11.8984375" style="13" customWidth="1"/>
    <col min="10" max="10" width="12.3984375" style="13" customWidth="1"/>
    <col min="11" max="11" width="9.3984375" style="13" customWidth="1"/>
    <col min="12" max="12" width="17.69921875" style="13" customWidth="1"/>
    <col min="13" max="13" width="12.69921875" style="13" customWidth="1"/>
    <col min="14" max="16384" width="9" style="13"/>
  </cols>
  <sheetData>
    <row r="1" spans="1:14" s="11" customFormat="1" ht="30" customHeight="1">
      <c r="A1" s="400" t="s">
        <v>408</v>
      </c>
      <c r="B1" s="403"/>
      <c r="C1" s="403"/>
      <c r="D1" s="403"/>
      <c r="E1" s="403"/>
      <c r="F1" s="403"/>
      <c r="G1" s="403"/>
      <c r="H1" s="403"/>
      <c r="I1" s="403"/>
      <c r="J1" s="403"/>
      <c r="K1" s="403"/>
      <c r="L1" s="403"/>
    </row>
    <row r="2" spans="1:14" ht="14.1" customHeight="1">
      <c r="A2" s="387" t="str">
        <f>'4-3长期应收'!A2:J2</f>
        <v>评估基准日：2024年12月5日</v>
      </c>
      <c r="B2" s="387"/>
      <c r="C2" s="387"/>
      <c r="D2" s="387"/>
      <c r="E2" s="387"/>
      <c r="F2" s="387"/>
      <c r="G2" s="387"/>
      <c r="H2" s="387"/>
      <c r="I2" s="401"/>
      <c r="J2" s="401"/>
      <c r="K2" s="401"/>
      <c r="L2" s="401"/>
      <c r="M2" s="15"/>
      <c r="N2" s="15"/>
    </row>
    <row r="3" spans="1:14" ht="15.75" customHeight="1">
      <c r="A3" s="16" t="str">
        <f>'表3-1货币汇总表'!A3</f>
        <v>被评估单位（或产权持有人）：攀枝花市尚亿科技有限责任公司</v>
      </c>
      <c r="K3" s="406" t="s">
        <v>151</v>
      </c>
      <c r="L3" s="406"/>
    </row>
    <row r="4" spans="1:14" s="12" customFormat="1" ht="25.2" customHeight="1">
      <c r="A4" s="18" t="s">
        <v>152</v>
      </c>
      <c r="B4" s="283" t="s">
        <v>262</v>
      </c>
      <c r="C4" s="19" t="s">
        <v>264</v>
      </c>
      <c r="D4" s="18" t="s">
        <v>409</v>
      </c>
      <c r="E4" s="18" t="s">
        <v>410</v>
      </c>
      <c r="F4" s="18" t="s">
        <v>404</v>
      </c>
      <c r="G4" s="69" t="str">
        <f>'4-3长期应收'!E4</f>
        <v>账面价值</v>
      </c>
      <c r="H4" s="69" t="str">
        <f>'4-3长期应收'!F4</f>
        <v>申报价值</v>
      </c>
      <c r="I4" s="18" t="s">
        <v>118</v>
      </c>
      <c r="J4" s="18" t="s">
        <v>119</v>
      </c>
      <c r="K4" s="18" t="s">
        <v>154</v>
      </c>
      <c r="L4" s="18" t="s">
        <v>212</v>
      </c>
      <c r="M4" s="48"/>
    </row>
    <row r="5" spans="1:14" ht="25.2" customHeight="1">
      <c r="A5" s="21">
        <v>1</v>
      </c>
      <c r="B5" s="286" t="s">
        <v>411</v>
      </c>
      <c r="C5" s="23" t="s">
        <v>412</v>
      </c>
      <c r="D5" s="21"/>
      <c r="E5" s="21"/>
      <c r="F5" s="21"/>
      <c r="G5" s="32"/>
      <c r="H5" s="25"/>
      <c r="I5" s="25"/>
      <c r="J5" s="25"/>
      <c r="K5" s="295"/>
      <c r="L5" s="26"/>
      <c r="M5" s="291"/>
    </row>
    <row r="6" spans="1:14" ht="25.2" customHeight="1">
      <c r="A6" s="21">
        <v>2</v>
      </c>
      <c r="B6" s="75" t="s">
        <v>823</v>
      </c>
      <c r="C6" s="23" t="s">
        <v>413</v>
      </c>
      <c r="D6" s="21"/>
      <c r="E6" s="21"/>
      <c r="F6" s="21"/>
      <c r="G6" s="32"/>
      <c r="H6" s="25"/>
      <c r="I6" s="25"/>
      <c r="J6" s="25"/>
      <c r="K6" s="295"/>
      <c r="L6" s="296"/>
    </row>
    <row r="7" spans="1:14" ht="25.2" customHeight="1">
      <c r="A7" s="21"/>
      <c r="B7" s="286"/>
      <c r="C7" s="23"/>
      <c r="D7" s="21"/>
      <c r="E7" s="21"/>
      <c r="F7" s="21"/>
      <c r="G7" s="32"/>
      <c r="H7" s="25" t="str">
        <f>IF(G7="","",G7)</f>
        <v/>
      </c>
      <c r="I7" s="25"/>
      <c r="J7" s="25"/>
      <c r="K7" s="295"/>
      <c r="L7" s="26"/>
    </row>
    <row r="8" spans="1:14" ht="25.2" customHeight="1">
      <c r="A8" s="21"/>
      <c r="B8" s="286"/>
      <c r="C8" s="23"/>
      <c r="D8" s="21"/>
      <c r="E8" s="21"/>
      <c r="F8" s="21"/>
      <c r="G8" s="32"/>
      <c r="H8" s="25" t="str">
        <f>IF(G8="","",G8)</f>
        <v/>
      </c>
      <c r="I8" s="25"/>
      <c r="J8" s="25"/>
      <c r="K8" s="295"/>
      <c r="L8" s="26"/>
    </row>
    <row r="9" spans="1:14" ht="25.2" customHeight="1">
      <c r="A9" s="21"/>
      <c r="B9" s="286"/>
      <c r="C9" s="23"/>
      <c r="D9" s="21"/>
      <c r="E9" s="21"/>
      <c r="F9" s="21"/>
      <c r="G9" s="32"/>
      <c r="H9" s="25" t="str">
        <f>IF(G9="","",G9)</f>
        <v/>
      </c>
      <c r="I9" s="25"/>
      <c r="J9" s="25"/>
      <c r="K9" s="295"/>
      <c r="L9" s="26"/>
    </row>
    <row r="10" spans="1:14" ht="25.2" customHeight="1">
      <c r="A10" s="21"/>
      <c r="B10" s="286"/>
      <c r="C10" s="23"/>
      <c r="D10" s="21"/>
      <c r="E10" s="21"/>
      <c r="F10" s="21"/>
      <c r="G10" s="32"/>
      <c r="H10" s="25" t="str">
        <f>IF(G10="","",G10)</f>
        <v/>
      </c>
      <c r="I10" s="25"/>
      <c r="J10" s="25"/>
      <c r="K10" s="295"/>
      <c r="L10" s="26"/>
    </row>
    <row r="11" spans="1:14" ht="25.2" customHeight="1">
      <c r="A11" s="21"/>
      <c r="B11" s="286"/>
      <c r="C11" s="23"/>
      <c r="D11" s="21"/>
      <c r="E11" s="21"/>
      <c r="F11" s="21"/>
      <c r="G11" s="32"/>
      <c r="H11" s="25" t="str">
        <f>IF(G11="","",G11)</f>
        <v/>
      </c>
      <c r="I11" s="25"/>
      <c r="J11" s="25"/>
      <c r="K11" s="295"/>
      <c r="L11" s="26"/>
    </row>
    <row r="12" spans="1:14" ht="25.2" customHeight="1">
      <c r="A12" s="393" t="s">
        <v>283</v>
      </c>
      <c r="B12" s="394"/>
      <c r="C12" s="23"/>
      <c r="D12" s="23"/>
      <c r="E12" s="23"/>
      <c r="F12" s="23"/>
      <c r="G12" s="32">
        <f>SUM(G5:G11)</f>
        <v>0</v>
      </c>
      <c r="H12" s="32">
        <f>SUM(H5:H11)</f>
        <v>0</v>
      </c>
      <c r="I12" s="32"/>
      <c r="J12" s="32"/>
      <c r="K12" s="295"/>
      <c r="L12" s="26"/>
    </row>
    <row r="13" spans="1:14" ht="25.2" customHeight="1">
      <c r="A13" s="393" t="s">
        <v>414</v>
      </c>
      <c r="B13" s="413"/>
      <c r="C13" s="23"/>
      <c r="D13" s="23"/>
      <c r="E13" s="23"/>
      <c r="F13" s="23"/>
      <c r="G13" s="32"/>
      <c r="H13" s="32"/>
      <c r="I13" s="32"/>
      <c r="J13" s="32"/>
      <c r="K13" s="295"/>
      <c r="L13" s="26"/>
    </row>
    <row r="14" spans="1:14" ht="25.2" customHeight="1">
      <c r="A14" s="393" t="s">
        <v>283</v>
      </c>
      <c r="B14" s="394"/>
      <c r="C14" s="23"/>
      <c r="D14" s="23"/>
      <c r="E14" s="23"/>
      <c r="F14" s="23"/>
      <c r="G14" s="32">
        <f>G12-G13</f>
        <v>0</v>
      </c>
      <c r="H14" s="32">
        <f>H12-H13</f>
        <v>0</v>
      </c>
      <c r="I14" s="32"/>
      <c r="J14" s="32"/>
      <c r="K14" s="295"/>
      <c r="L14" s="26"/>
    </row>
    <row r="15" spans="1:14" ht="25.2" customHeight="1">
      <c r="A15" s="28" t="str">
        <f>'4-3长期应收'!A28</f>
        <v>被评估单位（或产权持有单位）
填表人：</v>
      </c>
      <c r="B15" s="288"/>
      <c r="D15" s="28"/>
      <c r="G15" s="29" t="str">
        <f>'4-3长期应收'!E28</f>
        <v>资产评估专业人员：邓晓川、张文斌</v>
      </c>
      <c r="H15" s="29"/>
      <c r="I15" s="29"/>
      <c r="J15" s="29"/>
      <c r="K15" s="29"/>
      <c r="L15" s="29"/>
    </row>
    <row r="16" spans="1:14" ht="25.2" customHeight="1">
      <c r="A16" s="28" t="str">
        <f>'4-3长期应收'!A29</f>
        <v>填表日期：2024年12月5日</v>
      </c>
      <c r="B16" s="288"/>
      <c r="D16" s="28"/>
    </row>
  </sheetData>
  <mergeCells count="6">
    <mergeCell ref="A14:B14"/>
    <mergeCell ref="A1:L1"/>
    <mergeCell ref="A2:L2"/>
    <mergeCell ref="K3:L3"/>
    <mergeCell ref="A12:B12"/>
    <mergeCell ref="A13:B13"/>
  </mergeCells>
  <phoneticPr fontId="19" type="noConversion"/>
  <printOptions horizontalCentered="1"/>
  <pageMargins left="0.39370078740157499" right="0.39370078740157499" top="0.86614173228346403" bottom="0.86614173228346403" header="1.0629921259842501" footer="0.511811023622047"/>
  <pageSetup paperSize="9" scale="94" fitToHeight="0" orientation="landscape" r:id="rId1"/>
  <headerFooter scaleWithDoc="0">
    <oddHeader>&amp;R&amp;"宋体,常规"&amp;10表&amp;"Times New Roman,常规"4-4
&amp;"宋体,常规"共&amp;"Times New Roman,常规"&amp;N&amp;"宋体,常规"页第&amp;"Times New Roman,常规"&amp;P&amp;"宋体,常规"页</oddHeader>
  </headerFooter>
</worksheet>
</file>

<file path=xl/worksheets/sheet41.xml><?xml version="1.0" encoding="utf-8"?>
<worksheet xmlns="http://schemas.openxmlformats.org/spreadsheetml/2006/main" xmlns:r="http://schemas.openxmlformats.org/officeDocument/2006/relationships">
  <sheetPr>
    <pageSetUpPr fitToPage="1"/>
  </sheetPr>
  <dimension ref="A1:S19"/>
  <sheetViews>
    <sheetView workbookViewId="0">
      <pane xSplit="10" ySplit="6" topLeftCell="K16" activePane="bottomRight" state="frozen"/>
      <selection activeCell="J19" sqref="J19"/>
      <selection pane="topRight" activeCell="J19" sqref="J19"/>
      <selection pane="bottomLeft" activeCell="J19" sqref="J19"/>
      <selection pane="bottomRight" activeCell="J19" sqref="J19"/>
    </sheetView>
  </sheetViews>
  <sheetFormatPr defaultColWidth="9" defaultRowHeight="15.75" customHeight="1"/>
  <cols>
    <col min="1" max="1" width="5.5" style="13" customWidth="1"/>
    <col min="2" max="2" width="17.19921875" style="13" customWidth="1"/>
    <col min="3" max="3" width="9.09765625" style="13" customWidth="1"/>
    <col min="4" max="4" width="10.8984375" style="13" customWidth="1"/>
    <col min="5" max="5" width="5.3984375" style="13" customWidth="1"/>
    <col min="6" max="6" width="6.3984375" style="128" customWidth="1"/>
    <col min="7" max="7" width="4.5" style="13" customWidth="1"/>
    <col min="8" max="8" width="7.69921875" style="149" customWidth="1"/>
    <col min="9" max="9" width="7.19921875" style="13" customWidth="1"/>
    <col min="10" max="13" width="12.69921875" style="13" customWidth="1"/>
    <col min="14" max="14" width="6.5" style="13" customWidth="1"/>
    <col min="15" max="15" width="7" style="13" customWidth="1"/>
    <col min="16" max="16" width="7.8984375" style="13" customWidth="1"/>
    <col min="17" max="17" width="7.69921875" style="13" customWidth="1"/>
    <col min="18" max="18" width="7.19921875" style="13" customWidth="1"/>
    <col min="19" max="19" width="6" style="13" customWidth="1"/>
    <col min="20" max="16384" width="9" style="13"/>
  </cols>
  <sheetData>
    <row r="1" spans="1:19" s="11" customFormat="1" ht="30" customHeight="1">
      <c r="A1" s="400" t="s">
        <v>415</v>
      </c>
      <c r="B1" s="400"/>
      <c r="C1" s="400"/>
      <c r="D1" s="400"/>
      <c r="E1" s="400"/>
      <c r="F1" s="400"/>
      <c r="G1" s="400"/>
      <c r="H1" s="400"/>
      <c r="I1" s="400"/>
      <c r="J1" s="400"/>
      <c r="K1" s="400"/>
      <c r="L1" s="400"/>
      <c r="M1" s="400"/>
      <c r="N1" s="400"/>
      <c r="O1" s="400"/>
      <c r="P1" s="400"/>
      <c r="Q1" s="400"/>
      <c r="R1" s="400"/>
      <c r="S1" s="400"/>
    </row>
    <row r="2" spans="1:19" s="34" customFormat="1" ht="30" customHeight="1">
      <c r="A2" s="440" t="s">
        <v>416</v>
      </c>
      <c r="B2" s="441"/>
      <c r="C2" s="441"/>
      <c r="D2" s="441"/>
      <c r="E2" s="441"/>
      <c r="F2" s="441"/>
      <c r="G2" s="441"/>
      <c r="H2" s="441"/>
      <c r="I2" s="441"/>
      <c r="J2" s="441"/>
      <c r="K2" s="441"/>
      <c r="L2" s="441"/>
      <c r="M2" s="441"/>
      <c r="N2" s="441"/>
      <c r="O2" s="441"/>
      <c r="P2" s="441"/>
      <c r="Q2" s="441"/>
      <c r="R2" s="441"/>
      <c r="S2" s="441"/>
    </row>
    <row r="3" spans="1:19" ht="14.1" customHeight="1">
      <c r="A3" s="387" t="str">
        <f>'4-4股权投资'!A2:L2</f>
        <v>评估基准日：2024年12月5日</v>
      </c>
      <c r="B3" s="387"/>
      <c r="C3" s="387"/>
      <c r="D3" s="387"/>
      <c r="E3" s="387"/>
      <c r="F3" s="387"/>
      <c r="G3" s="387"/>
      <c r="H3" s="387"/>
      <c r="I3" s="387"/>
      <c r="J3" s="387"/>
      <c r="K3" s="387"/>
      <c r="L3" s="387"/>
      <c r="M3" s="387"/>
      <c r="N3" s="387"/>
      <c r="O3" s="387"/>
      <c r="P3" s="387"/>
      <c r="Q3" s="387"/>
      <c r="R3" s="387"/>
      <c r="S3" s="387"/>
    </row>
    <row r="4" spans="1:19" ht="15.75" customHeight="1">
      <c r="A4" s="16" t="str">
        <f>'4-4股权投资'!A3</f>
        <v>被评估单位（或产权持有人）：攀枝花市尚亿科技有限责任公司</v>
      </c>
      <c r="B4" s="16"/>
      <c r="C4" s="16"/>
      <c r="D4" s="16"/>
      <c r="E4" s="16"/>
      <c r="F4" s="146"/>
      <c r="Q4" s="406" t="s">
        <v>151</v>
      </c>
      <c r="R4" s="406"/>
      <c r="S4" s="406"/>
    </row>
    <row r="5" spans="1:19" s="12" customFormat="1" ht="20.100000000000001" customHeight="1">
      <c r="A5" s="407" t="s">
        <v>152</v>
      </c>
      <c r="B5" s="407" t="s">
        <v>417</v>
      </c>
      <c r="C5" s="409" t="s">
        <v>418</v>
      </c>
      <c r="D5" s="409" t="s">
        <v>419</v>
      </c>
      <c r="E5" s="407" t="s">
        <v>420</v>
      </c>
      <c r="F5" s="442" t="s">
        <v>421</v>
      </c>
      <c r="G5" s="444" t="s">
        <v>332</v>
      </c>
      <c r="H5" s="446" t="s">
        <v>422</v>
      </c>
      <c r="I5" s="415" t="s">
        <v>423</v>
      </c>
      <c r="J5" s="407" t="str">
        <f>'4-4股权投资'!G4</f>
        <v>账面价值</v>
      </c>
      <c r="K5" s="408"/>
      <c r="L5" s="407" t="str">
        <f>'4-4股权投资'!H4</f>
        <v>申报价值</v>
      </c>
      <c r="M5" s="408"/>
      <c r="N5" s="407" t="s">
        <v>118</v>
      </c>
      <c r="O5" s="408"/>
      <c r="P5" s="408"/>
      <c r="Q5" s="415" t="s">
        <v>154</v>
      </c>
      <c r="R5" s="409" t="s">
        <v>424</v>
      </c>
      <c r="S5" s="415" t="s">
        <v>212</v>
      </c>
    </row>
    <row r="6" spans="1:19" s="12" customFormat="1" ht="20.100000000000001" customHeight="1">
      <c r="A6" s="408"/>
      <c r="B6" s="408"/>
      <c r="C6" s="410"/>
      <c r="D6" s="414"/>
      <c r="E6" s="408"/>
      <c r="F6" s="443"/>
      <c r="G6" s="445"/>
      <c r="H6" s="447"/>
      <c r="I6" s="408"/>
      <c r="J6" s="46" t="s">
        <v>425</v>
      </c>
      <c r="K6" s="18" t="s">
        <v>426</v>
      </c>
      <c r="L6" s="46" t="s">
        <v>425</v>
      </c>
      <c r="M6" s="18" t="s">
        <v>426</v>
      </c>
      <c r="N6" s="18" t="s">
        <v>425</v>
      </c>
      <c r="O6" s="18" t="s">
        <v>358</v>
      </c>
      <c r="P6" s="18" t="s">
        <v>426</v>
      </c>
      <c r="Q6" s="408"/>
      <c r="R6" s="410"/>
      <c r="S6" s="408"/>
    </row>
    <row r="7" spans="1:19" ht="20.100000000000001" customHeight="1">
      <c r="A7" s="21">
        <v>1</v>
      </c>
      <c r="B7" s="150"/>
      <c r="C7" s="21"/>
      <c r="D7" s="21"/>
      <c r="E7" s="97"/>
      <c r="F7" s="123"/>
      <c r="G7" s="23"/>
      <c r="H7" s="151"/>
      <c r="I7" s="154"/>
      <c r="J7" s="155"/>
      <c r="K7" s="154"/>
      <c r="L7" s="154" t="str">
        <f>IF(J7="","",J7)</f>
        <v/>
      </c>
      <c r="M7" s="154" t="str">
        <f>IF(K7="","",K7)</f>
        <v/>
      </c>
      <c r="N7" s="32"/>
      <c r="O7" s="71"/>
      <c r="P7" s="32"/>
      <c r="Q7" s="32" t="str">
        <f>IF(M7="","",(P7-M7)/M7*100)</f>
        <v/>
      </c>
      <c r="R7" s="32"/>
      <c r="S7" s="22"/>
    </row>
    <row r="8" spans="1:19" ht="20.100000000000001" customHeight="1">
      <c r="A8" s="21"/>
      <c r="B8" s="150"/>
      <c r="C8" s="21"/>
      <c r="D8" s="21"/>
      <c r="E8" s="97"/>
      <c r="F8" s="123"/>
      <c r="G8" s="23"/>
      <c r="H8" s="151"/>
      <c r="I8" s="154"/>
      <c r="J8" s="156"/>
      <c r="K8" s="154"/>
      <c r="L8" s="154"/>
      <c r="M8" s="154" t="str">
        <f t="shared" ref="M8:M13" si="0">IF(K8="","",K8)</f>
        <v/>
      </c>
      <c r="N8" s="32"/>
      <c r="O8" s="71"/>
      <c r="P8" s="32"/>
      <c r="Q8" s="32"/>
      <c r="R8" s="32"/>
      <c r="S8" s="22"/>
    </row>
    <row r="9" spans="1:19" ht="20.100000000000001" customHeight="1">
      <c r="A9" s="21"/>
      <c r="B9" s="150"/>
      <c r="C9" s="21"/>
      <c r="D9" s="21"/>
      <c r="E9" s="97"/>
      <c r="F9" s="123"/>
      <c r="G9" s="23"/>
      <c r="H9" s="151"/>
      <c r="I9" s="154"/>
      <c r="J9" s="156"/>
      <c r="K9" s="154"/>
      <c r="L9" s="154"/>
      <c r="M9" s="154" t="str">
        <f t="shared" si="0"/>
        <v/>
      </c>
      <c r="N9" s="32"/>
      <c r="O9" s="71"/>
      <c r="P9" s="32"/>
      <c r="Q9" s="32"/>
      <c r="R9" s="32"/>
      <c r="S9" s="22"/>
    </row>
    <row r="10" spans="1:19" ht="20.100000000000001" customHeight="1">
      <c r="A10" s="21"/>
      <c r="B10" s="150"/>
      <c r="C10" s="21"/>
      <c r="D10" s="21"/>
      <c r="E10" s="97"/>
      <c r="F10" s="123"/>
      <c r="G10" s="23"/>
      <c r="H10" s="151"/>
      <c r="I10" s="154"/>
      <c r="J10" s="156"/>
      <c r="K10" s="154"/>
      <c r="L10" s="154"/>
      <c r="M10" s="154" t="str">
        <f t="shared" si="0"/>
        <v/>
      </c>
      <c r="N10" s="32"/>
      <c r="O10" s="71"/>
      <c r="P10" s="32"/>
      <c r="Q10" s="32"/>
      <c r="R10" s="32"/>
      <c r="S10" s="22"/>
    </row>
    <row r="11" spans="1:19" ht="20.100000000000001" customHeight="1">
      <c r="A11" s="21"/>
      <c r="B11" s="150"/>
      <c r="C11" s="21"/>
      <c r="D11" s="21"/>
      <c r="E11" s="97"/>
      <c r="F11" s="123"/>
      <c r="G11" s="23"/>
      <c r="H11" s="151"/>
      <c r="I11" s="154"/>
      <c r="J11" s="156"/>
      <c r="K11" s="154"/>
      <c r="L11" s="154"/>
      <c r="M11" s="154" t="str">
        <f t="shared" si="0"/>
        <v/>
      </c>
      <c r="N11" s="32"/>
      <c r="O11" s="71"/>
      <c r="P11" s="32"/>
      <c r="Q11" s="32"/>
      <c r="R11" s="32"/>
      <c r="S11" s="22"/>
    </row>
    <row r="12" spans="1:19" ht="20.100000000000001" customHeight="1">
      <c r="A12" s="21"/>
      <c r="B12" s="150"/>
      <c r="C12" s="21"/>
      <c r="D12" s="21"/>
      <c r="E12" s="97"/>
      <c r="F12" s="123"/>
      <c r="G12" s="23"/>
      <c r="H12" s="151"/>
      <c r="I12" s="154"/>
      <c r="J12" s="156"/>
      <c r="K12" s="154"/>
      <c r="L12" s="154"/>
      <c r="M12" s="154" t="str">
        <f t="shared" si="0"/>
        <v/>
      </c>
      <c r="N12" s="32"/>
      <c r="O12" s="71"/>
      <c r="P12" s="32"/>
      <c r="Q12" s="32"/>
      <c r="R12" s="32"/>
      <c r="S12" s="22"/>
    </row>
    <row r="13" spans="1:19" ht="20.100000000000001" customHeight="1">
      <c r="A13" s="21"/>
      <c r="B13" s="22"/>
      <c r="C13" s="22"/>
      <c r="D13" s="22"/>
      <c r="E13" s="21"/>
      <c r="F13" s="123"/>
      <c r="G13" s="23"/>
      <c r="H13" s="152"/>
      <c r="I13" s="67" t="s">
        <v>23</v>
      </c>
      <c r="J13" s="24"/>
      <c r="K13" s="32"/>
      <c r="L13" s="32" t="str">
        <f>IF(J13="","",J13)</f>
        <v/>
      </c>
      <c r="M13" s="154" t="str">
        <f t="shared" si="0"/>
        <v/>
      </c>
      <c r="N13" s="32"/>
      <c r="O13" s="71"/>
      <c r="P13" s="32"/>
      <c r="Q13" s="32" t="str">
        <f>IF(M13="","",(P13-M13)/M13*100)</f>
        <v/>
      </c>
      <c r="R13" s="32"/>
      <c r="S13" s="22"/>
    </row>
    <row r="14" spans="1:19" ht="20.100000000000001" customHeight="1">
      <c r="A14" s="21"/>
      <c r="B14" s="22"/>
      <c r="C14" s="22"/>
      <c r="D14" s="22"/>
      <c r="E14" s="21"/>
      <c r="F14" s="123"/>
      <c r="G14" s="23"/>
      <c r="H14" s="152"/>
      <c r="I14" s="67"/>
      <c r="J14" s="24"/>
      <c r="K14" s="32"/>
      <c r="L14" s="32" t="str">
        <f>IF(J14="","",J14)</f>
        <v/>
      </c>
      <c r="M14" s="32" t="str">
        <f>IF(K14="","",K14)</f>
        <v/>
      </c>
      <c r="N14" s="32"/>
      <c r="O14" s="71"/>
      <c r="P14" s="32"/>
      <c r="Q14" s="32" t="str">
        <f>IF(M14="","",(P14-M14)/M14*100)</f>
        <v/>
      </c>
      <c r="R14" s="32"/>
      <c r="S14" s="22"/>
    </row>
    <row r="15" spans="1:19" ht="20.100000000000001" customHeight="1">
      <c r="A15" s="393" t="s">
        <v>283</v>
      </c>
      <c r="B15" s="438"/>
      <c r="C15" s="439"/>
      <c r="D15" s="62"/>
      <c r="E15" s="21"/>
      <c r="F15" s="123"/>
      <c r="G15" s="23"/>
      <c r="H15" s="152"/>
      <c r="I15" s="67"/>
      <c r="J15" s="24">
        <f>SUM(J7:J14)</f>
        <v>0</v>
      </c>
      <c r="K15" s="24">
        <f>SUM(K7:K14)</f>
        <v>0</v>
      </c>
      <c r="L15" s="24">
        <f>SUM(L7:L14)</f>
        <v>0</v>
      </c>
      <c r="M15" s="24">
        <f>SUM(M7:M14)</f>
        <v>0</v>
      </c>
      <c r="N15" s="24">
        <f>SUM(N7:N14)</f>
        <v>0</v>
      </c>
      <c r="O15" s="24"/>
      <c r="P15" s="24">
        <f>SUM(P7:P14)</f>
        <v>0</v>
      </c>
      <c r="Q15" s="32" t="str">
        <f>IF(M15=0,"",(P15-M15)/M15*100)</f>
        <v/>
      </c>
      <c r="R15" s="32"/>
      <c r="S15" s="22"/>
    </row>
    <row r="16" spans="1:19" ht="20.100000000000001" customHeight="1">
      <c r="A16" s="393" t="s">
        <v>427</v>
      </c>
      <c r="B16" s="428"/>
      <c r="C16" s="394"/>
      <c r="D16" s="46"/>
      <c r="E16" s="21"/>
      <c r="F16" s="123"/>
      <c r="G16" s="23"/>
      <c r="H16" s="152"/>
      <c r="I16" s="67"/>
      <c r="J16" s="24"/>
      <c r="K16" s="32"/>
      <c r="L16" s="32"/>
      <c r="M16" s="32"/>
      <c r="N16" s="32"/>
      <c r="O16" s="71"/>
      <c r="P16" s="32"/>
      <c r="Q16" s="32" t="str">
        <f>IF(M16=0,"",(P16-M16)/M16*100)</f>
        <v/>
      </c>
      <c r="R16" s="32"/>
      <c r="S16" s="22"/>
    </row>
    <row r="17" spans="1:19" ht="20.100000000000001" customHeight="1">
      <c r="A17" s="393" t="s">
        <v>260</v>
      </c>
      <c r="B17" s="428"/>
      <c r="C17" s="394"/>
      <c r="D17" s="46"/>
      <c r="E17" s="21"/>
      <c r="F17" s="123"/>
      <c r="G17" s="23"/>
      <c r="H17" s="153"/>
      <c r="I17" s="67"/>
      <c r="J17" s="24">
        <f>J15-J16</f>
        <v>0</v>
      </c>
      <c r="K17" s="24">
        <f>K15-K16</f>
        <v>0</v>
      </c>
      <c r="L17" s="24">
        <f>L15-L16</f>
        <v>0</v>
      </c>
      <c r="M17" s="24">
        <f>M15-M16</f>
        <v>0</v>
      </c>
      <c r="N17" s="24">
        <f>N15-N16</f>
        <v>0</v>
      </c>
      <c r="O17" s="24"/>
      <c r="P17" s="24">
        <f>P15-P16</f>
        <v>0</v>
      </c>
      <c r="Q17" s="32" t="str">
        <f>IF(M17=0,"",(P17-M17)/M17*100)</f>
        <v/>
      </c>
      <c r="R17" s="32"/>
      <c r="S17" s="22"/>
    </row>
    <row r="18" spans="1:19" ht="20.100000000000001" customHeight="1">
      <c r="A18" s="28" t="str">
        <f>'4-4股权投资'!A15</f>
        <v>被评估单位（或产权持有单位）
填表人：</v>
      </c>
      <c r="B18" s="28"/>
      <c r="C18" s="28"/>
      <c r="D18" s="56"/>
      <c r="J18" s="29" t="str">
        <f>IF(封面!C19="","资产评估专业人员："&amp;封面!C15,"资产评估专业人员："&amp;封面!C15&amp;"、"&amp;封面!C19)</f>
        <v>资产评估专业人员：邓晓川、张文斌、严浩</v>
      </c>
      <c r="K18" s="29"/>
      <c r="L18" s="29"/>
      <c r="M18" s="29"/>
      <c r="N18" s="29"/>
      <c r="O18" s="29"/>
      <c r="P18" s="29"/>
      <c r="Q18" s="29"/>
      <c r="R18" s="29"/>
      <c r="S18" s="29"/>
    </row>
    <row r="19" spans="1:19" ht="20.100000000000001" customHeight="1">
      <c r="A19" s="28" t="str">
        <f>'4-4股权投资'!A16</f>
        <v>填表日期：2024年12月5日</v>
      </c>
      <c r="B19" s="28"/>
      <c r="C19" s="28"/>
      <c r="D19" s="28"/>
    </row>
  </sheetData>
  <mergeCells count="22">
    <mergeCell ref="A1:S1"/>
    <mergeCell ref="A2:S2"/>
    <mergeCell ref="A3:S3"/>
    <mergeCell ref="Q4:S4"/>
    <mergeCell ref="J5:K5"/>
    <mergeCell ref="L5:M5"/>
    <mergeCell ref="N5:P5"/>
    <mergeCell ref="D5:D6"/>
    <mergeCell ref="E5:E6"/>
    <mergeCell ref="F5:F6"/>
    <mergeCell ref="G5:G6"/>
    <mergeCell ref="H5:H6"/>
    <mergeCell ref="I5:I6"/>
    <mergeCell ref="Q5:Q6"/>
    <mergeCell ref="R5:R6"/>
    <mergeCell ref="S5:S6"/>
    <mergeCell ref="A15:C15"/>
    <mergeCell ref="A16:C16"/>
    <mergeCell ref="A17:C17"/>
    <mergeCell ref="A5:A6"/>
    <mergeCell ref="B5:B6"/>
    <mergeCell ref="C5:C6"/>
  </mergeCells>
  <phoneticPr fontId="19" type="noConversion"/>
  <printOptions horizontalCentered="1"/>
  <pageMargins left="0.39370078740157499" right="0.39370078740157499" top="0.86614173228346403" bottom="0.86614173228346403" header="1.45" footer="0.511811023622047"/>
  <pageSetup paperSize="9" fitToHeight="0" orientation="landscape"/>
  <headerFooter scaleWithDoc="0">
    <oddHeader>&amp;R&amp;"宋体,常规"&amp;10表&amp;"Times New Roman,常规"4-5-1
&amp;"宋体,常规"共&amp;"Times New Roman,常规"&amp;N&amp;"宋体,常规"页第&amp;"Times New Roman,常规"&amp;P&amp;"宋体,常规"页</oddHeader>
  </headerFooter>
  <legacyDrawing r:id="rId1"/>
</worksheet>
</file>

<file path=xl/worksheets/sheet42.xml><?xml version="1.0" encoding="utf-8"?>
<worksheet xmlns="http://schemas.openxmlformats.org/spreadsheetml/2006/main" xmlns:r="http://schemas.openxmlformats.org/officeDocument/2006/relationships">
  <sheetPr>
    <pageSetUpPr fitToPage="1"/>
  </sheetPr>
  <dimension ref="A1:T26"/>
  <sheetViews>
    <sheetView workbookViewId="0">
      <pane xSplit="11" ySplit="6" topLeftCell="L22" activePane="bottomRight" state="frozen"/>
      <selection activeCell="J19" sqref="J19"/>
      <selection pane="topRight" activeCell="J19" sqref="J19"/>
      <selection pane="bottomLeft" activeCell="J19" sqref="J19"/>
      <selection pane="bottomRight" activeCell="J19" sqref="J19"/>
    </sheetView>
  </sheetViews>
  <sheetFormatPr defaultColWidth="9" defaultRowHeight="13.2" outlineLevelCol="1"/>
  <cols>
    <col min="1" max="1" width="5" style="13" customWidth="1"/>
    <col min="2" max="2" width="8.09765625" style="13" customWidth="1"/>
    <col min="3" max="3" width="17.09765625" style="13" customWidth="1"/>
    <col min="4" max="4" width="10.3984375" style="13" customWidth="1"/>
    <col min="5" max="5" width="5.3984375" style="13" customWidth="1"/>
    <col min="6" max="6" width="5.3984375" style="128" customWidth="1"/>
    <col min="7" max="7" width="4.5" style="13" customWidth="1"/>
    <col min="8" max="8" width="6.8984375" style="13" customWidth="1"/>
    <col min="9" max="9" width="7.09765625" style="13" customWidth="1"/>
    <col min="10" max="10" width="7.59765625" style="13" customWidth="1"/>
    <col min="11" max="11" width="7.69921875" style="13" customWidth="1"/>
    <col min="12" max="14" width="8.5" style="13" customWidth="1"/>
    <col min="15" max="15" width="6.09765625" style="13" customWidth="1"/>
    <col min="16" max="16" width="7.19921875" style="13" customWidth="1"/>
    <col min="17" max="17" width="7.5" style="13" customWidth="1"/>
    <col min="18" max="18" width="15.19921875" style="13" hidden="1" customWidth="1" outlineLevel="1"/>
    <col min="19" max="19" width="13.09765625" style="13" hidden="1" customWidth="1" outlineLevel="1"/>
    <col min="20" max="20" width="9" style="13" collapsed="1"/>
    <col min="21" max="16384" width="9" style="13"/>
  </cols>
  <sheetData>
    <row r="1" spans="1:19" s="11" customFormat="1" ht="30" customHeight="1">
      <c r="A1" s="400" t="s">
        <v>415</v>
      </c>
      <c r="B1" s="400"/>
      <c r="C1" s="400"/>
      <c r="D1" s="400"/>
      <c r="E1" s="400"/>
      <c r="F1" s="400"/>
      <c r="G1" s="400"/>
      <c r="H1" s="400"/>
      <c r="I1" s="400"/>
      <c r="J1" s="400"/>
      <c r="K1" s="400"/>
      <c r="L1" s="400"/>
      <c r="M1" s="400"/>
      <c r="N1" s="400"/>
      <c r="O1" s="400"/>
      <c r="P1" s="400"/>
      <c r="Q1" s="400"/>
      <c r="R1" s="139"/>
    </row>
    <row r="2" spans="1:19" s="34" customFormat="1" ht="30" customHeight="1">
      <c r="A2" s="440" t="s">
        <v>428</v>
      </c>
      <c r="B2" s="441"/>
      <c r="C2" s="441"/>
      <c r="D2" s="441"/>
      <c r="E2" s="441"/>
      <c r="F2" s="441"/>
      <c r="G2" s="441"/>
      <c r="H2" s="441"/>
      <c r="I2" s="441"/>
      <c r="J2" s="441"/>
      <c r="K2" s="441"/>
      <c r="L2" s="441"/>
      <c r="M2" s="441"/>
      <c r="N2" s="441"/>
      <c r="O2" s="441"/>
      <c r="P2" s="441"/>
      <c r="Q2" s="441"/>
      <c r="R2" s="147"/>
    </row>
    <row r="3" spans="1:19" ht="14.1" customHeight="1">
      <c r="A3" s="387" t="str">
        <f>'4-5-1投资性房地产'!A3:S3</f>
        <v>评估基准日：2024年12月5日</v>
      </c>
      <c r="B3" s="387"/>
      <c r="C3" s="387"/>
      <c r="D3" s="387"/>
      <c r="E3" s="387"/>
      <c r="F3" s="387"/>
      <c r="G3" s="387"/>
      <c r="H3" s="387"/>
      <c r="I3" s="387"/>
      <c r="J3" s="387"/>
      <c r="K3" s="387"/>
      <c r="L3" s="387"/>
      <c r="M3" s="387"/>
      <c r="N3" s="387"/>
      <c r="O3" s="387"/>
      <c r="P3" s="387"/>
      <c r="Q3" s="387"/>
      <c r="R3" s="28"/>
    </row>
    <row r="4" spans="1:19" ht="15.75" customHeight="1">
      <c r="A4" s="16" t="str">
        <f>'4-5-1投资性房地产'!A4</f>
        <v>被评估单位（或产权持有人）：攀枝花市尚亿科技有限责任公司</v>
      </c>
      <c r="B4" s="16"/>
      <c r="C4" s="16"/>
      <c r="D4" s="16"/>
      <c r="E4" s="16"/>
      <c r="F4" s="146"/>
      <c r="G4" s="16"/>
      <c r="Q4" s="17" t="s">
        <v>151</v>
      </c>
    </row>
    <row r="5" spans="1:19" s="12" customFormat="1" ht="15.75" customHeight="1">
      <c r="A5" s="407" t="s">
        <v>152</v>
      </c>
      <c r="B5" s="407" t="s">
        <v>417</v>
      </c>
      <c r="C5" s="409" t="s">
        <v>418</v>
      </c>
      <c r="D5" s="409" t="s">
        <v>419</v>
      </c>
      <c r="E5" s="407" t="s">
        <v>420</v>
      </c>
      <c r="F5" s="442" t="s">
        <v>421</v>
      </c>
      <c r="G5" s="444" t="s">
        <v>332</v>
      </c>
      <c r="H5" s="444" t="s">
        <v>429</v>
      </c>
      <c r="I5" s="415" t="s">
        <v>423</v>
      </c>
      <c r="J5" s="450" t="s">
        <v>430</v>
      </c>
      <c r="K5" s="451"/>
      <c r="L5" s="409" t="str">
        <f>'4-5-1投资性房地产'!J5</f>
        <v>账面价值</v>
      </c>
      <c r="M5" s="409" t="str">
        <f>'4-5-1投资性房地产'!L5</f>
        <v>申报价值</v>
      </c>
      <c r="N5" s="411" t="s">
        <v>118</v>
      </c>
      <c r="O5" s="411" t="s">
        <v>119</v>
      </c>
      <c r="P5" s="415" t="s">
        <v>154</v>
      </c>
      <c r="Q5" s="415" t="s">
        <v>212</v>
      </c>
      <c r="R5" s="448" t="s">
        <v>431</v>
      </c>
      <c r="S5" s="407" t="s">
        <v>432</v>
      </c>
    </row>
    <row r="6" spans="1:19" s="12" customFormat="1" ht="39.75" customHeight="1">
      <c r="A6" s="408"/>
      <c r="B6" s="408"/>
      <c r="C6" s="410"/>
      <c r="D6" s="414"/>
      <c r="E6" s="408"/>
      <c r="F6" s="443"/>
      <c r="G6" s="445"/>
      <c r="H6" s="445"/>
      <c r="I6" s="408"/>
      <c r="J6" s="452"/>
      <c r="K6" s="453"/>
      <c r="L6" s="414"/>
      <c r="M6" s="414"/>
      <c r="N6" s="458"/>
      <c r="O6" s="458"/>
      <c r="P6" s="408"/>
      <c r="Q6" s="408"/>
      <c r="R6" s="449"/>
      <c r="S6" s="408"/>
    </row>
    <row r="7" spans="1:19" ht="15.75" customHeight="1">
      <c r="A7" s="21"/>
      <c r="B7" s="22"/>
      <c r="C7" s="22"/>
      <c r="D7" s="22"/>
      <c r="E7" s="21"/>
      <c r="F7" s="123"/>
      <c r="G7" s="23"/>
      <c r="H7" s="42"/>
      <c r="I7" s="32" t="s">
        <v>23</v>
      </c>
      <c r="J7" s="456"/>
      <c r="K7" s="457"/>
      <c r="L7" s="32"/>
      <c r="M7" s="25" t="str">
        <f t="shared" ref="M7:M23" si="0">IF(L7="","",L7)</f>
        <v/>
      </c>
      <c r="N7" s="25"/>
      <c r="O7" s="25" t="str">
        <f>IF(M7="","",N7-M7)</f>
        <v/>
      </c>
      <c r="P7" s="25" t="str">
        <f>IF(M7="","",O7/M7*100)</f>
        <v/>
      </c>
      <c r="Q7" s="22"/>
      <c r="R7" s="148"/>
      <c r="S7" s="26"/>
    </row>
    <row r="8" spans="1:19" ht="15.75" customHeight="1">
      <c r="A8" s="21"/>
      <c r="B8" s="22"/>
      <c r="C8" s="22"/>
      <c r="D8" s="22"/>
      <c r="E8" s="21"/>
      <c r="F8" s="123"/>
      <c r="G8" s="23"/>
      <c r="H8" s="42"/>
      <c r="I8" s="32" t="s">
        <v>23</v>
      </c>
      <c r="J8" s="456"/>
      <c r="K8" s="457"/>
      <c r="L8" s="32"/>
      <c r="M8" s="25" t="str">
        <f t="shared" si="0"/>
        <v/>
      </c>
      <c r="N8" s="25"/>
      <c r="O8" s="25" t="str">
        <f t="shared" ref="O8:O23" si="1">IF(M8="","",N8-M8)</f>
        <v/>
      </c>
      <c r="P8" s="25" t="str">
        <f t="shared" ref="P8:P23" si="2">IF(M8="","",O8/M8*100)</f>
        <v/>
      </c>
      <c r="Q8" s="22"/>
      <c r="R8" s="148"/>
      <c r="S8" s="26"/>
    </row>
    <row r="9" spans="1:19" ht="15.75" customHeight="1">
      <c r="A9" s="21"/>
      <c r="B9" s="22"/>
      <c r="C9" s="22"/>
      <c r="D9" s="22"/>
      <c r="E9" s="21"/>
      <c r="F9" s="123"/>
      <c r="G9" s="23"/>
      <c r="H9" s="42"/>
      <c r="I9" s="32" t="s">
        <v>23</v>
      </c>
      <c r="J9" s="456"/>
      <c r="K9" s="457"/>
      <c r="L9" s="32"/>
      <c r="M9" s="25" t="str">
        <f t="shared" si="0"/>
        <v/>
      </c>
      <c r="N9" s="25"/>
      <c r="O9" s="25" t="str">
        <f t="shared" si="1"/>
        <v/>
      </c>
      <c r="P9" s="25" t="str">
        <f t="shared" si="2"/>
        <v/>
      </c>
      <c r="Q9" s="22"/>
      <c r="R9" s="148"/>
      <c r="S9" s="26"/>
    </row>
    <row r="10" spans="1:19" ht="15.75" customHeight="1">
      <c r="A10" s="21"/>
      <c r="B10" s="22"/>
      <c r="C10" s="22"/>
      <c r="D10" s="22"/>
      <c r="E10" s="21"/>
      <c r="F10" s="123"/>
      <c r="G10" s="23"/>
      <c r="H10" s="42"/>
      <c r="I10" s="32" t="s">
        <v>23</v>
      </c>
      <c r="J10" s="456"/>
      <c r="K10" s="457"/>
      <c r="L10" s="32"/>
      <c r="M10" s="25" t="str">
        <f t="shared" si="0"/>
        <v/>
      </c>
      <c r="N10" s="25"/>
      <c r="O10" s="25" t="str">
        <f t="shared" si="1"/>
        <v/>
      </c>
      <c r="P10" s="25" t="str">
        <f t="shared" si="2"/>
        <v/>
      </c>
      <c r="Q10" s="22"/>
      <c r="R10" s="148"/>
      <c r="S10" s="26"/>
    </row>
    <row r="11" spans="1:19" ht="15.75" customHeight="1">
      <c r="A11" s="21"/>
      <c r="B11" s="22"/>
      <c r="C11" s="22"/>
      <c r="D11" s="22"/>
      <c r="E11" s="21"/>
      <c r="F11" s="123"/>
      <c r="G11" s="23"/>
      <c r="H11" s="42"/>
      <c r="I11" s="32" t="s">
        <v>23</v>
      </c>
      <c r="J11" s="456"/>
      <c r="K11" s="457"/>
      <c r="L11" s="32"/>
      <c r="M11" s="25" t="str">
        <f t="shared" si="0"/>
        <v/>
      </c>
      <c r="N11" s="25"/>
      <c r="O11" s="25" t="str">
        <f t="shared" si="1"/>
        <v/>
      </c>
      <c r="P11" s="25" t="str">
        <f t="shared" si="2"/>
        <v/>
      </c>
      <c r="Q11" s="22"/>
      <c r="R11" s="148"/>
      <c r="S11" s="26"/>
    </row>
    <row r="12" spans="1:19" ht="15.75" customHeight="1">
      <c r="A12" s="21"/>
      <c r="B12" s="22"/>
      <c r="C12" s="22"/>
      <c r="D12" s="22"/>
      <c r="E12" s="21"/>
      <c r="F12" s="123"/>
      <c r="G12" s="23"/>
      <c r="H12" s="42"/>
      <c r="I12" s="32" t="s">
        <v>23</v>
      </c>
      <c r="J12" s="456"/>
      <c r="K12" s="457"/>
      <c r="L12" s="32"/>
      <c r="M12" s="25" t="str">
        <f t="shared" si="0"/>
        <v/>
      </c>
      <c r="N12" s="25"/>
      <c r="O12" s="25" t="str">
        <f t="shared" si="1"/>
        <v/>
      </c>
      <c r="P12" s="25" t="str">
        <f t="shared" si="2"/>
        <v/>
      </c>
      <c r="Q12" s="22"/>
      <c r="R12" s="148"/>
      <c r="S12" s="26"/>
    </row>
    <row r="13" spans="1:19" ht="15.75" customHeight="1">
      <c r="A13" s="21"/>
      <c r="B13" s="22"/>
      <c r="C13" s="22"/>
      <c r="D13" s="22"/>
      <c r="E13" s="21"/>
      <c r="F13" s="123"/>
      <c r="G13" s="23"/>
      <c r="H13" s="42"/>
      <c r="I13" s="32" t="s">
        <v>23</v>
      </c>
      <c r="J13" s="456"/>
      <c r="K13" s="457"/>
      <c r="L13" s="32"/>
      <c r="M13" s="25" t="str">
        <f t="shared" si="0"/>
        <v/>
      </c>
      <c r="N13" s="25"/>
      <c r="O13" s="25" t="str">
        <f t="shared" si="1"/>
        <v/>
      </c>
      <c r="P13" s="25" t="str">
        <f t="shared" si="2"/>
        <v/>
      </c>
      <c r="Q13" s="22"/>
      <c r="R13" s="148"/>
      <c r="S13" s="26"/>
    </row>
    <row r="14" spans="1:19" ht="15.75" customHeight="1">
      <c r="A14" s="21"/>
      <c r="B14" s="22"/>
      <c r="C14" s="22"/>
      <c r="D14" s="22"/>
      <c r="E14" s="21"/>
      <c r="F14" s="123"/>
      <c r="G14" s="23"/>
      <c r="H14" s="42"/>
      <c r="I14" s="32" t="s">
        <v>23</v>
      </c>
      <c r="J14" s="456"/>
      <c r="K14" s="457"/>
      <c r="L14" s="32"/>
      <c r="M14" s="25" t="str">
        <f t="shared" si="0"/>
        <v/>
      </c>
      <c r="N14" s="25"/>
      <c r="O14" s="25" t="str">
        <f t="shared" si="1"/>
        <v/>
      </c>
      <c r="P14" s="25" t="str">
        <f t="shared" si="2"/>
        <v/>
      </c>
      <c r="Q14" s="22"/>
      <c r="R14" s="148"/>
      <c r="S14" s="26"/>
    </row>
    <row r="15" spans="1:19" ht="15.75" customHeight="1">
      <c r="A15" s="21"/>
      <c r="B15" s="22"/>
      <c r="C15" s="22"/>
      <c r="D15" s="22"/>
      <c r="E15" s="21"/>
      <c r="F15" s="123"/>
      <c r="G15" s="23"/>
      <c r="H15" s="42"/>
      <c r="I15" s="32"/>
      <c r="J15" s="456"/>
      <c r="K15" s="457"/>
      <c r="L15" s="32"/>
      <c r="M15" s="25" t="str">
        <f t="shared" si="0"/>
        <v/>
      </c>
      <c r="N15" s="25"/>
      <c r="O15" s="25" t="str">
        <f t="shared" si="1"/>
        <v/>
      </c>
      <c r="P15" s="25" t="str">
        <f t="shared" si="2"/>
        <v/>
      </c>
      <c r="Q15" s="22"/>
      <c r="R15" s="148"/>
      <c r="S15" s="26"/>
    </row>
    <row r="16" spans="1:19" ht="15.75" customHeight="1">
      <c r="A16" s="21"/>
      <c r="B16" s="22"/>
      <c r="C16" s="22"/>
      <c r="D16" s="22"/>
      <c r="E16" s="21"/>
      <c r="F16" s="123"/>
      <c r="G16" s="23"/>
      <c r="H16" s="42"/>
      <c r="I16" s="32"/>
      <c r="J16" s="456"/>
      <c r="K16" s="457"/>
      <c r="L16" s="32"/>
      <c r="M16" s="25" t="str">
        <f t="shared" si="0"/>
        <v/>
      </c>
      <c r="N16" s="25"/>
      <c r="O16" s="25" t="str">
        <f t="shared" si="1"/>
        <v/>
      </c>
      <c r="P16" s="25" t="str">
        <f t="shared" si="2"/>
        <v/>
      </c>
      <c r="Q16" s="22"/>
      <c r="R16" s="148"/>
      <c r="S16" s="26"/>
    </row>
    <row r="17" spans="1:19" ht="15.75" customHeight="1">
      <c r="A17" s="21"/>
      <c r="B17" s="22"/>
      <c r="C17" s="22"/>
      <c r="D17" s="22"/>
      <c r="E17" s="21"/>
      <c r="F17" s="123"/>
      <c r="G17" s="23"/>
      <c r="H17" s="42"/>
      <c r="I17" s="32"/>
      <c r="J17" s="456"/>
      <c r="K17" s="457"/>
      <c r="L17" s="32"/>
      <c r="M17" s="25" t="str">
        <f t="shared" si="0"/>
        <v/>
      </c>
      <c r="N17" s="25"/>
      <c r="O17" s="25" t="str">
        <f t="shared" si="1"/>
        <v/>
      </c>
      <c r="P17" s="25" t="str">
        <f t="shared" si="2"/>
        <v/>
      </c>
      <c r="Q17" s="22"/>
      <c r="R17" s="148"/>
      <c r="S17" s="26"/>
    </row>
    <row r="18" spans="1:19" ht="15.75" customHeight="1">
      <c r="A18" s="21"/>
      <c r="B18" s="22"/>
      <c r="C18" s="22"/>
      <c r="D18" s="22"/>
      <c r="E18" s="21"/>
      <c r="F18" s="123"/>
      <c r="G18" s="23"/>
      <c r="H18" s="42"/>
      <c r="I18" s="32" t="s">
        <v>23</v>
      </c>
      <c r="J18" s="456"/>
      <c r="K18" s="457"/>
      <c r="L18" s="32"/>
      <c r="M18" s="25" t="str">
        <f t="shared" si="0"/>
        <v/>
      </c>
      <c r="N18" s="25"/>
      <c r="O18" s="25" t="str">
        <f t="shared" si="1"/>
        <v/>
      </c>
      <c r="P18" s="25" t="str">
        <f t="shared" si="2"/>
        <v/>
      </c>
      <c r="Q18" s="22"/>
      <c r="R18" s="148"/>
      <c r="S18" s="26"/>
    </row>
    <row r="19" spans="1:19" ht="15.75" customHeight="1">
      <c r="A19" s="21"/>
      <c r="B19" s="22"/>
      <c r="C19" s="22"/>
      <c r="D19" s="22"/>
      <c r="E19" s="21"/>
      <c r="F19" s="123"/>
      <c r="G19" s="23"/>
      <c r="H19" s="42"/>
      <c r="I19" s="32" t="s">
        <v>23</v>
      </c>
      <c r="J19" s="456"/>
      <c r="K19" s="457"/>
      <c r="L19" s="32"/>
      <c r="M19" s="25" t="str">
        <f t="shared" si="0"/>
        <v/>
      </c>
      <c r="N19" s="25"/>
      <c r="O19" s="25" t="str">
        <f t="shared" si="1"/>
        <v/>
      </c>
      <c r="P19" s="25" t="str">
        <f t="shared" si="2"/>
        <v/>
      </c>
      <c r="Q19" s="22"/>
      <c r="R19" s="148"/>
      <c r="S19" s="26"/>
    </row>
    <row r="20" spans="1:19" ht="15.75" customHeight="1">
      <c r="A20" s="21"/>
      <c r="B20" s="22"/>
      <c r="C20" s="22"/>
      <c r="D20" s="22"/>
      <c r="E20" s="21"/>
      <c r="F20" s="123"/>
      <c r="G20" s="23"/>
      <c r="H20" s="42"/>
      <c r="I20" s="32" t="s">
        <v>23</v>
      </c>
      <c r="J20" s="456"/>
      <c r="K20" s="457"/>
      <c r="L20" s="32"/>
      <c r="M20" s="25" t="str">
        <f t="shared" si="0"/>
        <v/>
      </c>
      <c r="N20" s="25"/>
      <c r="O20" s="25" t="str">
        <f t="shared" si="1"/>
        <v/>
      </c>
      <c r="P20" s="25" t="str">
        <f t="shared" si="2"/>
        <v/>
      </c>
      <c r="Q20" s="22"/>
      <c r="R20" s="148"/>
      <c r="S20" s="26"/>
    </row>
    <row r="21" spans="1:19" ht="15.75" customHeight="1">
      <c r="A21" s="21"/>
      <c r="B21" s="22"/>
      <c r="C21" s="22"/>
      <c r="D21" s="22"/>
      <c r="E21" s="21"/>
      <c r="F21" s="123"/>
      <c r="G21" s="23"/>
      <c r="H21" s="42"/>
      <c r="I21" s="32" t="s">
        <v>23</v>
      </c>
      <c r="J21" s="456"/>
      <c r="K21" s="457"/>
      <c r="L21" s="32"/>
      <c r="M21" s="25" t="str">
        <f t="shared" si="0"/>
        <v/>
      </c>
      <c r="N21" s="25"/>
      <c r="O21" s="25" t="str">
        <f t="shared" si="1"/>
        <v/>
      </c>
      <c r="P21" s="25" t="str">
        <f t="shared" si="2"/>
        <v/>
      </c>
      <c r="Q21" s="22"/>
      <c r="R21" s="148"/>
      <c r="S21" s="26"/>
    </row>
    <row r="22" spans="1:19" ht="15.75" customHeight="1">
      <c r="A22" s="21"/>
      <c r="B22" s="22"/>
      <c r="C22" s="22"/>
      <c r="D22" s="22"/>
      <c r="E22" s="21"/>
      <c r="F22" s="123"/>
      <c r="G22" s="23"/>
      <c r="H22" s="42"/>
      <c r="I22" s="32" t="s">
        <v>23</v>
      </c>
      <c r="J22" s="456"/>
      <c r="K22" s="457"/>
      <c r="L22" s="32"/>
      <c r="M22" s="25" t="str">
        <f t="shared" si="0"/>
        <v/>
      </c>
      <c r="N22" s="25"/>
      <c r="O22" s="25" t="str">
        <f t="shared" si="1"/>
        <v/>
      </c>
      <c r="P22" s="25" t="str">
        <f t="shared" si="2"/>
        <v/>
      </c>
      <c r="Q22" s="22"/>
      <c r="R22" s="148"/>
      <c r="S22" s="26"/>
    </row>
    <row r="23" spans="1:19" ht="15.75" customHeight="1">
      <c r="A23" s="21"/>
      <c r="B23" s="22"/>
      <c r="C23" s="22"/>
      <c r="D23" s="22"/>
      <c r="E23" s="21"/>
      <c r="F23" s="123"/>
      <c r="G23" s="23"/>
      <c r="H23" s="42"/>
      <c r="I23" s="32"/>
      <c r="J23" s="456"/>
      <c r="K23" s="457"/>
      <c r="L23" s="32"/>
      <c r="M23" s="25" t="str">
        <f t="shared" si="0"/>
        <v/>
      </c>
      <c r="N23" s="25"/>
      <c r="O23" s="25" t="str">
        <f t="shared" si="1"/>
        <v/>
      </c>
      <c r="P23" s="25" t="str">
        <f t="shared" si="2"/>
        <v/>
      </c>
      <c r="Q23" s="22"/>
      <c r="R23" s="148"/>
      <c r="S23" s="26"/>
    </row>
    <row r="24" spans="1:19" ht="15.75" customHeight="1">
      <c r="A24" s="393" t="s">
        <v>283</v>
      </c>
      <c r="B24" s="454"/>
      <c r="C24" s="455"/>
      <c r="D24" s="145"/>
      <c r="E24" s="21"/>
      <c r="F24" s="123"/>
      <c r="G24" s="23"/>
      <c r="H24" s="42"/>
      <c r="I24" s="32" t="s">
        <v>23</v>
      </c>
      <c r="J24" s="456">
        <f>SUM(J7:K23)</f>
        <v>0</v>
      </c>
      <c r="K24" s="457"/>
      <c r="L24" s="32">
        <f>SUM(L7:L23)</f>
        <v>0</v>
      </c>
      <c r="M24" s="32">
        <f>SUM(M7:M23)</f>
        <v>0</v>
      </c>
      <c r="N24" s="32">
        <f>SUM(N7:N23)</f>
        <v>0</v>
      </c>
      <c r="O24" s="32">
        <f>N24-M24</f>
        <v>0</v>
      </c>
      <c r="P24" s="32" t="str">
        <f>IF(M24=0,"",O24/M24*100)</f>
        <v/>
      </c>
      <c r="Q24" s="22"/>
      <c r="R24" s="148"/>
      <c r="S24" s="26"/>
    </row>
    <row r="25" spans="1:19" ht="15.75" customHeight="1">
      <c r="A25" s="28" t="str">
        <f>'4-5-1投资性房地产'!A18</f>
        <v>被评估单位（或产权持有单位）
填表人：</v>
      </c>
      <c r="B25" s="28"/>
      <c r="C25" s="28"/>
      <c r="D25" s="28"/>
      <c r="J25" s="29" t="str">
        <f>'4-5-1投资性房地产'!J18</f>
        <v>资产评估专业人员：邓晓川、张文斌、严浩</v>
      </c>
      <c r="K25" s="29"/>
      <c r="L25" s="29"/>
      <c r="M25" s="29"/>
      <c r="N25" s="29"/>
      <c r="O25" s="29"/>
      <c r="P25" s="29"/>
      <c r="Q25" s="29"/>
    </row>
    <row r="26" spans="1:19" ht="15.75" customHeight="1">
      <c r="A26" s="28" t="str">
        <f>'4-5-1投资性房地产'!A19</f>
        <v>填表日期：2024年12月5日</v>
      </c>
      <c r="B26" s="28"/>
      <c r="C26" s="28"/>
      <c r="D26" s="28"/>
    </row>
  </sheetData>
  <mergeCells count="40">
    <mergeCell ref="A1:Q1"/>
    <mergeCell ref="A2:Q2"/>
    <mergeCell ref="A3:Q3"/>
    <mergeCell ref="J7:K7"/>
    <mergeCell ref="J8:K8"/>
    <mergeCell ref="L5:L6"/>
    <mergeCell ref="M5:M6"/>
    <mergeCell ref="N5:N6"/>
    <mergeCell ref="O5:O6"/>
    <mergeCell ref="P5:P6"/>
    <mergeCell ref="Q5:Q6"/>
    <mergeCell ref="J9:K9"/>
    <mergeCell ref="J10:K10"/>
    <mergeCell ref="J11:K11"/>
    <mergeCell ref="J12:K12"/>
    <mergeCell ref="J13:K13"/>
    <mergeCell ref="J21:K21"/>
    <mergeCell ref="J22:K22"/>
    <mergeCell ref="J23:K23"/>
    <mergeCell ref="J14:K14"/>
    <mergeCell ref="J15:K15"/>
    <mergeCell ref="J16:K16"/>
    <mergeCell ref="J17:K17"/>
    <mergeCell ref="J18:K18"/>
    <mergeCell ref="R5:R6"/>
    <mergeCell ref="S5:S6"/>
    <mergeCell ref="J5:K6"/>
    <mergeCell ref="A24:C24"/>
    <mergeCell ref="J24:K24"/>
    <mergeCell ref="A5:A6"/>
    <mergeCell ref="B5:B6"/>
    <mergeCell ref="C5:C6"/>
    <mergeCell ref="D5:D6"/>
    <mergeCell ref="E5:E6"/>
    <mergeCell ref="F5:F6"/>
    <mergeCell ref="G5:G6"/>
    <mergeCell ref="H5:H6"/>
    <mergeCell ref="I5:I6"/>
    <mergeCell ref="J19:K19"/>
    <mergeCell ref="J20:K20"/>
  </mergeCells>
  <phoneticPr fontId="19" type="noConversion"/>
  <printOptions horizontalCentered="1"/>
  <pageMargins left="0.39370078740157499" right="0.39370078740157499" top="0.86614173228346403" bottom="0.86614173228346403" header="1.46" footer="0.511811023622047"/>
  <pageSetup paperSize="9" fitToHeight="0" orientation="landscape"/>
  <headerFooter alignWithMargins="0">
    <oddHeader>&amp;R&amp;"宋体,常规"&amp;10表&amp;"Times New Roman,常规"4-5-2
&amp;"宋体,常规"共&amp;"Times New Roman,常规"&amp;N&amp;"宋体,常规"页第&amp;"Times New Roman,常规"&amp;P&amp;"宋体,常规"页</oddHeader>
  </headerFooter>
  <legacyDrawing r:id="rId1"/>
</worksheet>
</file>

<file path=xl/worksheets/sheet43.xml><?xml version="1.0" encoding="utf-8"?>
<worksheet xmlns="http://schemas.openxmlformats.org/spreadsheetml/2006/main" xmlns:r="http://schemas.openxmlformats.org/officeDocument/2006/relationships">
  <sheetPr>
    <pageSetUpPr fitToPage="1"/>
  </sheetPr>
  <dimension ref="A1:R27"/>
  <sheetViews>
    <sheetView workbookViewId="0">
      <pane xSplit="11" ySplit="5" topLeftCell="L18" activePane="bottomRight" state="frozen"/>
      <selection activeCell="J19" sqref="J19"/>
      <selection pane="topRight" activeCell="J19" sqref="J19"/>
      <selection pane="bottomLeft" activeCell="J19" sqref="J19"/>
      <selection pane="bottomRight" activeCell="J19" sqref="J19"/>
    </sheetView>
  </sheetViews>
  <sheetFormatPr defaultColWidth="9" defaultRowHeight="13.2"/>
  <cols>
    <col min="1" max="1" width="4.3984375" style="13" customWidth="1"/>
    <col min="2" max="2" width="6.19921875" style="13" customWidth="1"/>
    <col min="3" max="3" width="16.3984375" style="13" customWidth="1"/>
    <col min="4" max="4" width="10.8984375" style="13" customWidth="1"/>
    <col min="5" max="5" width="8.59765625" style="13" customWidth="1"/>
    <col min="6" max="6" width="4.8984375" style="128" customWidth="1"/>
    <col min="7" max="7" width="4.8984375" style="13" customWidth="1"/>
    <col min="8" max="8" width="4.59765625" style="13" customWidth="1"/>
    <col min="9" max="9" width="4.5" style="13" customWidth="1"/>
    <col min="10" max="10" width="4.8984375" style="13" customWidth="1"/>
    <col min="11" max="11" width="7.5" style="13" customWidth="1"/>
    <col min="12" max="12" width="8.19921875" style="13" customWidth="1"/>
    <col min="13" max="14" width="7.8984375" style="13" customWidth="1"/>
    <col min="15" max="15" width="7.3984375" style="13" customWidth="1"/>
    <col min="16" max="16" width="6.19921875" style="13" customWidth="1"/>
    <col min="17" max="17" width="7.3984375" style="13" customWidth="1"/>
    <col min="18" max="18" width="8.3984375" style="13" customWidth="1"/>
    <col min="19" max="16384" width="9" style="13"/>
  </cols>
  <sheetData>
    <row r="1" spans="1:18" s="11" customFormat="1" ht="30" customHeight="1">
      <c r="A1" s="400" t="s">
        <v>433</v>
      </c>
      <c r="B1" s="400"/>
      <c r="C1" s="400"/>
      <c r="D1" s="400"/>
      <c r="E1" s="400"/>
      <c r="F1" s="400"/>
      <c r="G1" s="400"/>
      <c r="H1" s="400"/>
      <c r="I1" s="400"/>
      <c r="J1" s="400"/>
      <c r="K1" s="400"/>
      <c r="L1" s="400"/>
      <c r="M1" s="400"/>
      <c r="N1" s="400"/>
      <c r="O1" s="400"/>
      <c r="P1" s="400"/>
      <c r="Q1" s="400"/>
      <c r="R1" s="400"/>
    </row>
    <row r="2" spans="1:18" s="34" customFormat="1" ht="23.25" customHeight="1">
      <c r="A2" s="440" t="s">
        <v>416</v>
      </c>
      <c r="B2" s="441"/>
      <c r="C2" s="441"/>
      <c r="D2" s="441"/>
      <c r="E2" s="441"/>
      <c r="F2" s="441"/>
      <c r="G2" s="441"/>
      <c r="H2" s="441"/>
      <c r="I2" s="441"/>
      <c r="J2" s="441"/>
      <c r="K2" s="441"/>
      <c r="L2" s="441"/>
      <c r="M2" s="441"/>
      <c r="N2" s="441"/>
      <c r="O2" s="441"/>
      <c r="P2" s="441"/>
      <c r="Q2" s="441"/>
      <c r="R2" s="441"/>
    </row>
    <row r="3" spans="1:18" ht="13.5" customHeight="1">
      <c r="A3" s="387" t="str">
        <f>'4-5-2投资性房地产'!A3:Q3</f>
        <v>评估基准日：2024年12月5日</v>
      </c>
      <c r="B3" s="387"/>
      <c r="C3" s="387"/>
      <c r="D3" s="387"/>
      <c r="E3" s="387"/>
      <c r="F3" s="387"/>
      <c r="G3" s="387"/>
      <c r="H3" s="387"/>
      <c r="I3" s="387"/>
      <c r="J3" s="387"/>
      <c r="K3" s="387"/>
      <c r="L3" s="387"/>
      <c r="M3" s="387"/>
      <c r="N3" s="387"/>
      <c r="O3" s="387"/>
      <c r="P3" s="387"/>
      <c r="Q3" s="387"/>
      <c r="R3" s="387"/>
    </row>
    <row r="4" spans="1:18" ht="12.75" customHeight="1">
      <c r="A4" s="16" t="str">
        <f>'4-5-2投资性房地产'!A4</f>
        <v>被评估单位（或产权持有人）：攀枝花市尚亿科技有限责任公司</v>
      </c>
      <c r="B4" s="16"/>
      <c r="C4" s="16"/>
      <c r="D4" s="16"/>
      <c r="E4" s="16"/>
      <c r="R4" s="17" t="s">
        <v>151</v>
      </c>
    </row>
    <row r="5" spans="1:18" s="68" customFormat="1" ht="52.5" customHeight="1">
      <c r="A5" s="69" t="s">
        <v>152</v>
      </c>
      <c r="B5" s="69" t="s">
        <v>434</v>
      </c>
      <c r="C5" s="99" t="s">
        <v>435</v>
      </c>
      <c r="D5" s="99" t="s">
        <v>419</v>
      </c>
      <c r="E5" s="69" t="s">
        <v>436</v>
      </c>
      <c r="F5" s="133" t="s">
        <v>437</v>
      </c>
      <c r="G5" s="69" t="s">
        <v>438</v>
      </c>
      <c r="H5" s="69" t="s">
        <v>439</v>
      </c>
      <c r="I5" s="69" t="s">
        <v>440</v>
      </c>
      <c r="J5" s="69" t="s">
        <v>441</v>
      </c>
      <c r="K5" s="69" t="s">
        <v>442</v>
      </c>
      <c r="L5" s="69" t="s">
        <v>356</v>
      </c>
      <c r="M5" s="20" t="str">
        <f>'4-5-2投资性房地产'!L5:L6</f>
        <v>账面价值</v>
      </c>
      <c r="N5" s="20" t="str">
        <f>'4-5-2投资性房地产'!M5:M6</f>
        <v>申报价值</v>
      </c>
      <c r="O5" s="69" t="s">
        <v>118</v>
      </c>
      <c r="P5" s="69" t="s">
        <v>119</v>
      </c>
      <c r="Q5" s="69" t="s">
        <v>154</v>
      </c>
      <c r="R5" s="69" t="s">
        <v>212</v>
      </c>
    </row>
    <row r="6" spans="1:18" ht="15.75" customHeight="1">
      <c r="A6" s="21"/>
      <c r="B6" s="21"/>
      <c r="C6" s="81"/>
      <c r="D6" s="81"/>
      <c r="E6" s="22"/>
      <c r="F6" s="123"/>
      <c r="G6" s="21"/>
      <c r="H6" s="21"/>
      <c r="I6" s="21"/>
      <c r="J6" s="21"/>
      <c r="K6" s="32"/>
      <c r="L6" s="32"/>
      <c r="M6" s="24"/>
      <c r="N6" s="25" t="str">
        <f t="shared" ref="N6:N22" si="0">IF(M6="","",M6)</f>
        <v/>
      </c>
      <c r="O6" s="25"/>
      <c r="P6" s="25" t="str">
        <f>IF(N6="","",O6-N6)</f>
        <v/>
      </c>
      <c r="Q6" s="25" t="str">
        <f>IF(N6="","",P6/N6*100)</f>
        <v/>
      </c>
      <c r="R6" s="26"/>
    </row>
    <row r="7" spans="1:18" ht="15.75" customHeight="1">
      <c r="A7" s="21"/>
      <c r="B7" s="21"/>
      <c r="C7" s="81"/>
      <c r="D7" s="81"/>
      <c r="E7" s="22"/>
      <c r="F7" s="123"/>
      <c r="G7" s="21"/>
      <c r="H7" s="21"/>
      <c r="I7" s="21"/>
      <c r="J7" s="21"/>
      <c r="K7" s="32"/>
      <c r="L7" s="32"/>
      <c r="M7" s="32"/>
      <c r="N7" s="25" t="str">
        <f t="shared" si="0"/>
        <v/>
      </c>
      <c r="O7" s="25"/>
      <c r="P7" s="25" t="str">
        <f t="shared" ref="P7:P22" si="1">IF(N7="","",O7-N7)</f>
        <v/>
      </c>
      <c r="Q7" s="25" t="str">
        <f t="shared" ref="Q7:Q22" si="2">IF(N7="","",P7/N7*100)</f>
        <v/>
      </c>
      <c r="R7" s="26"/>
    </row>
    <row r="8" spans="1:18" ht="15.75" customHeight="1">
      <c r="A8" s="21"/>
      <c r="B8" s="21"/>
      <c r="C8" s="81"/>
      <c r="D8" s="81"/>
      <c r="E8" s="22"/>
      <c r="F8" s="123"/>
      <c r="G8" s="21"/>
      <c r="H8" s="21"/>
      <c r="I8" s="21"/>
      <c r="J8" s="21"/>
      <c r="K8" s="32"/>
      <c r="L8" s="32"/>
      <c r="M8" s="32"/>
      <c r="N8" s="25" t="str">
        <f t="shared" si="0"/>
        <v/>
      </c>
      <c r="O8" s="25"/>
      <c r="P8" s="25" t="str">
        <f t="shared" si="1"/>
        <v/>
      </c>
      <c r="Q8" s="25" t="str">
        <f t="shared" si="2"/>
        <v/>
      </c>
      <c r="R8" s="26"/>
    </row>
    <row r="9" spans="1:18" ht="15.75" customHeight="1">
      <c r="A9" s="21"/>
      <c r="B9" s="21"/>
      <c r="C9" s="81"/>
      <c r="D9" s="81"/>
      <c r="E9" s="22"/>
      <c r="F9" s="123"/>
      <c r="G9" s="21"/>
      <c r="H9" s="21"/>
      <c r="I9" s="21"/>
      <c r="J9" s="21"/>
      <c r="K9" s="32"/>
      <c r="L9" s="32"/>
      <c r="M9" s="32"/>
      <c r="N9" s="25" t="str">
        <f t="shared" si="0"/>
        <v/>
      </c>
      <c r="O9" s="25"/>
      <c r="P9" s="25" t="str">
        <f t="shared" si="1"/>
        <v/>
      </c>
      <c r="Q9" s="25" t="str">
        <f t="shared" si="2"/>
        <v/>
      </c>
      <c r="R9" s="26"/>
    </row>
    <row r="10" spans="1:18" ht="15.75" customHeight="1">
      <c r="A10" s="21"/>
      <c r="B10" s="21"/>
      <c r="C10" s="81"/>
      <c r="D10" s="81"/>
      <c r="E10" s="22"/>
      <c r="F10" s="123"/>
      <c r="G10" s="21"/>
      <c r="H10" s="21"/>
      <c r="I10" s="21"/>
      <c r="J10" s="21"/>
      <c r="K10" s="32"/>
      <c r="L10" s="32"/>
      <c r="M10" s="32"/>
      <c r="N10" s="25" t="str">
        <f t="shared" si="0"/>
        <v/>
      </c>
      <c r="O10" s="25"/>
      <c r="P10" s="25" t="str">
        <f t="shared" si="1"/>
        <v/>
      </c>
      <c r="Q10" s="25" t="str">
        <f t="shared" si="2"/>
        <v/>
      </c>
      <c r="R10" s="26"/>
    </row>
    <row r="11" spans="1:18" ht="15.75" customHeight="1">
      <c r="A11" s="21"/>
      <c r="B11" s="21"/>
      <c r="C11" s="81"/>
      <c r="D11" s="81"/>
      <c r="E11" s="22"/>
      <c r="F11" s="123"/>
      <c r="G11" s="21"/>
      <c r="H11" s="21"/>
      <c r="I11" s="21"/>
      <c r="J11" s="21"/>
      <c r="K11" s="32"/>
      <c r="L11" s="32"/>
      <c r="M11" s="32"/>
      <c r="N11" s="25" t="str">
        <f t="shared" si="0"/>
        <v/>
      </c>
      <c r="O11" s="25"/>
      <c r="P11" s="25" t="str">
        <f t="shared" si="1"/>
        <v/>
      </c>
      <c r="Q11" s="25" t="str">
        <f t="shared" si="2"/>
        <v/>
      </c>
      <c r="R11" s="26"/>
    </row>
    <row r="12" spans="1:18" ht="15.75" customHeight="1">
      <c r="A12" s="21"/>
      <c r="B12" s="21"/>
      <c r="C12" s="81"/>
      <c r="D12" s="81"/>
      <c r="E12" s="22"/>
      <c r="F12" s="123"/>
      <c r="G12" s="21"/>
      <c r="H12" s="21"/>
      <c r="I12" s="21"/>
      <c r="J12" s="21"/>
      <c r="K12" s="32"/>
      <c r="L12" s="32"/>
      <c r="M12" s="32"/>
      <c r="N12" s="25" t="str">
        <f t="shared" si="0"/>
        <v/>
      </c>
      <c r="O12" s="25"/>
      <c r="P12" s="25" t="str">
        <f t="shared" si="1"/>
        <v/>
      </c>
      <c r="Q12" s="25" t="str">
        <f t="shared" si="2"/>
        <v/>
      </c>
      <c r="R12" s="26"/>
    </row>
    <row r="13" spans="1:18" ht="15.75" customHeight="1">
      <c r="A13" s="21"/>
      <c r="B13" s="21"/>
      <c r="C13" s="81"/>
      <c r="D13" s="81"/>
      <c r="E13" s="22"/>
      <c r="F13" s="123"/>
      <c r="G13" s="21"/>
      <c r="H13" s="21"/>
      <c r="I13" s="21"/>
      <c r="J13" s="21"/>
      <c r="K13" s="32"/>
      <c r="L13" s="32"/>
      <c r="M13" s="32"/>
      <c r="N13" s="25" t="str">
        <f t="shared" si="0"/>
        <v/>
      </c>
      <c r="O13" s="25"/>
      <c r="P13" s="25" t="str">
        <f t="shared" si="1"/>
        <v/>
      </c>
      <c r="Q13" s="25" t="str">
        <f t="shared" si="2"/>
        <v/>
      </c>
      <c r="R13" s="26"/>
    </row>
    <row r="14" spans="1:18" ht="15.75" customHeight="1">
      <c r="A14" s="21"/>
      <c r="B14" s="21"/>
      <c r="C14" s="81"/>
      <c r="D14" s="81"/>
      <c r="E14" s="22"/>
      <c r="F14" s="123"/>
      <c r="G14" s="21"/>
      <c r="H14" s="21"/>
      <c r="I14" s="21"/>
      <c r="J14" s="21"/>
      <c r="K14" s="32"/>
      <c r="L14" s="32"/>
      <c r="M14" s="32"/>
      <c r="N14" s="25" t="str">
        <f t="shared" si="0"/>
        <v/>
      </c>
      <c r="O14" s="25"/>
      <c r="P14" s="25" t="str">
        <f t="shared" si="1"/>
        <v/>
      </c>
      <c r="Q14" s="25" t="str">
        <f t="shared" si="2"/>
        <v/>
      </c>
      <c r="R14" s="26"/>
    </row>
    <row r="15" spans="1:18" ht="15.75" customHeight="1">
      <c r="A15" s="21"/>
      <c r="B15" s="21"/>
      <c r="C15" s="81"/>
      <c r="D15" s="81"/>
      <c r="E15" s="22"/>
      <c r="F15" s="123"/>
      <c r="G15" s="21"/>
      <c r="H15" s="21"/>
      <c r="I15" s="21"/>
      <c r="J15" s="21"/>
      <c r="K15" s="32"/>
      <c r="L15" s="32"/>
      <c r="M15" s="32"/>
      <c r="N15" s="25" t="str">
        <f t="shared" si="0"/>
        <v/>
      </c>
      <c r="O15" s="25"/>
      <c r="P15" s="25" t="str">
        <f t="shared" si="1"/>
        <v/>
      </c>
      <c r="Q15" s="25" t="str">
        <f t="shared" si="2"/>
        <v/>
      </c>
      <c r="R15" s="26"/>
    </row>
    <row r="16" spans="1:18" ht="15.75" customHeight="1">
      <c r="A16" s="21"/>
      <c r="B16" s="21"/>
      <c r="C16" s="81"/>
      <c r="D16" s="81"/>
      <c r="E16" s="22"/>
      <c r="F16" s="123"/>
      <c r="G16" s="21"/>
      <c r="H16" s="21"/>
      <c r="I16" s="21"/>
      <c r="J16" s="21"/>
      <c r="K16" s="32"/>
      <c r="L16" s="32"/>
      <c r="M16" s="32"/>
      <c r="N16" s="25" t="str">
        <f t="shared" si="0"/>
        <v/>
      </c>
      <c r="O16" s="25"/>
      <c r="P16" s="25" t="str">
        <f t="shared" si="1"/>
        <v/>
      </c>
      <c r="Q16" s="25" t="str">
        <f t="shared" si="2"/>
        <v/>
      </c>
      <c r="R16" s="26"/>
    </row>
    <row r="17" spans="1:18" ht="15.75" customHeight="1">
      <c r="A17" s="21"/>
      <c r="B17" s="21"/>
      <c r="C17" s="81"/>
      <c r="D17" s="81"/>
      <c r="E17" s="22"/>
      <c r="F17" s="123"/>
      <c r="G17" s="21"/>
      <c r="H17" s="21"/>
      <c r="I17" s="21"/>
      <c r="J17" s="21"/>
      <c r="K17" s="32"/>
      <c r="L17" s="32"/>
      <c r="M17" s="32"/>
      <c r="N17" s="25" t="str">
        <f t="shared" si="0"/>
        <v/>
      </c>
      <c r="O17" s="25"/>
      <c r="P17" s="25" t="str">
        <f t="shared" si="1"/>
        <v/>
      </c>
      <c r="Q17" s="25" t="str">
        <f t="shared" si="2"/>
        <v/>
      </c>
      <c r="R17" s="26"/>
    </row>
    <row r="18" spans="1:18" ht="15.75" customHeight="1">
      <c r="A18" s="21"/>
      <c r="B18" s="21"/>
      <c r="C18" s="81"/>
      <c r="D18" s="81"/>
      <c r="E18" s="22"/>
      <c r="F18" s="123"/>
      <c r="G18" s="21"/>
      <c r="H18" s="21"/>
      <c r="I18" s="21"/>
      <c r="J18" s="21"/>
      <c r="K18" s="32"/>
      <c r="L18" s="32"/>
      <c r="M18" s="32"/>
      <c r="N18" s="25" t="str">
        <f t="shared" si="0"/>
        <v/>
      </c>
      <c r="O18" s="25"/>
      <c r="P18" s="25" t="str">
        <f t="shared" si="1"/>
        <v/>
      </c>
      <c r="Q18" s="25" t="str">
        <f t="shared" si="2"/>
        <v/>
      </c>
      <c r="R18" s="26"/>
    </row>
    <row r="19" spans="1:18" ht="15.75" customHeight="1">
      <c r="A19" s="21"/>
      <c r="B19" s="21"/>
      <c r="C19" s="81"/>
      <c r="D19" s="81"/>
      <c r="E19" s="22"/>
      <c r="F19" s="123"/>
      <c r="G19" s="21"/>
      <c r="H19" s="21"/>
      <c r="I19" s="21"/>
      <c r="J19" s="21"/>
      <c r="K19" s="32"/>
      <c r="L19" s="32"/>
      <c r="M19" s="32"/>
      <c r="N19" s="25" t="str">
        <f t="shared" si="0"/>
        <v/>
      </c>
      <c r="O19" s="25"/>
      <c r="P19" s="25" t="str">
        <f t="shared" si="1"/>
        <v/>
      </c>
      <c r="Q19" s="25" t="str">
        <f t="shared" si="2"/>
        <v/>
      </c>
      <c r="R19" s="26"/>
    </row>
    <row r="20" spans="1:18" ht="15.75" customHeight="1">
      <c r="A20" s="21"/>
      <c r="B20" s="21"/>
      <c r="C20" s="81"/>
      <c r="D20" s="81"/>
      <c r="E20" s="22"/>
      <c r="F20" s="123"/>
      <c r="G20" s="21"/>
      <c r="H20" s="21"/>
      <c r="I20" s="21"/>
      <c r="J20" s="21"/>
      <c r="K20" s="32"/>
      <c r="L20" s="32"/>
      <c r="M20" s="32"/>
      <c r="N20" s="25" t="str">
        <f t="shared" si="0"/>
        <v/>
      </c>
      <c r="O20" s="25"/>
      <c r="P20" s="25" t="str">
        <f t="shared" si="1"/>
        <v/>
      </c>
      <c r="Q20" s="25" t="str">
        <f t="shared" si="2"/>
        <v/>
      </c>
      <c r="R20" s="26"/>
    </row>
    <row r="21" spans="1:18" ht="15.75" customHeight="1">
      <c r="A21" s="21"/>
      <c r="B21" s="21"/>
      <c r="C21" s="81"/>
      <c r="D21" s="81"/>
      <c r="E21" s="22"/>
      <c r="F21" s="123"/>
      <c r="G21" s="21"/>
      <c r="H21" s="21"/>
      <c r="I21" s="21"/>
      <c r="J21" s="21"/>
      <c r="K21" s="32"/>
      <c r="L21" s="32"/>
      <c r="M21" s="32"/>
      <c r="N21" s="25" t="str">
        <f t="shared" si="0"/>
        <v/>
      </c>
      <c r="O21" s="25"/>
      <c r="P21" s="25" t="str">
        <f t="shared" si="1"/>
        <v/>
      </c>
      <c r="Q21" s="25" t="str">
        <f t="shared" si="2"/>
        <v/>
      </c>
      <c r="R21" s="26"/>
    </row>
    <row r="22" spans="1:18" ht="14.25" customHeight="1">
      <c r="A22" s="21"/>
      <c r="B22" s="21"/>
      <c r="C22" s="81"/>
      <c r="D22" s="81"/>
      <c r="E22" s="22"/>
      <c r="F22" s="123"/>
      <c r="G22" s="21"/>
      <c r="H22" s="21"/>
      <c r="I22" s="21"/>
      <c r="J22" s="21"/>
      <c r="K22" s="32"/>
      <c r="L22" s="32"/>
      <c r="M22" s="32"/>
      <c r="N22" s="25" t="str">
        <f t="shared" si="0"/>
        <v/>
      </c>
      <c r="O22" s="25"/>
      <c r="P22" s="25" t="str">
        <f t="shared" si="1"/>
        <v/>
      </c>
      <c r="Q22" s="25" t="str">
        <f t="shared" si="2"/>
        <v/>
      </c>
      <c r="R22" s="26"/>
    </row>
    <row r="23" spans="1:18" ht="12.75" customHeight="1">
      <c r="A23" s="393" t="s">
        <v>283</v>
      </c>
      <c r="B23" s="454"/>
      <c r="C23" s="455"/>
      <c r="D23" s="145"/>
      <c r="E23" s="21"/>
      <c r="F23" s="123"/>
      <c r="G23" s="23"/>
      <c r="H23" s="23"/>
      <c r="I23" s="42"/>
      <c r="J23" s="32" t="s">
        <v>23</v>
      </c>
      <c r="K23" s="24"/>
      <c r="L23" s="32">
        <f>SUM(L6:L22)</f>
        <v>0</v>
      </c>
      <c r="M23" s="32">
        <f>SUM(M6:M22)</f>
        <v>0</v>
      </c>
      <c r="N23" s="32">
        <f>SUM(N6:N22)</f>
        <v>0</v>
      </c>
      <c r="O23" s="32">
        <f>SUM(O6:O22)</f>
        <v>0</v>
      </c>
      <c r="P23" s="32">
        <f>O23-N23</f>
        <v>0</v>
      </c>
      <c r="Q23" s="32" t="str">
        <f>IF(N23=0,"",P23/N23*100)</f>
        <v/>
      </c>
      <c r="R23" s="32" t="s">
        <v>23</v>
      </c>
    </row>
    <row r="24" spans="1:18" ht="14.25" customHeight="1">
      <c r="A24" s="393" t="s">
        <v>427</v>
      </c>
      <c r="B24" s="428"/>
      <c r="C24" s="394"/>
      <c r="D24" s="46"/>
      <c r="E24" s="21"/>
      <c r="F24" s="123"/>
      <c r="G24" s="23"/>
      <c r="H24" s="23"/>
      <c r="I24" s="42"/>
      <c r="J24" s="32"/>
      <c r="K24" s="24"/>
      <c r="L24" s="32"/>
      <c r="M24" s="32"/>
      <c r="N24" s="32"/>
      <c r="O24" s="71"/>
      <c r="P24" s="32">
        <f>O24-N24</f>
        <v>0</v>
      </c>
      <c r="Q24" s="32" t="str">
        <f>IF(N24=0,"",P24/N24*100)</f>
        <v/>
      </c>
      <c r="R24" s="32" t="s">
        <v>23</v>
      </c>
    </row>
    <row r="25" spans="1:18" ht="13.5" customHeight="1">
      <c r="A25" s="393" t="s">
        <v>283</v>
      </c>
      <c r="B25" s="428"/>
      <c r="C25" s="394"/>
      <c r="D25" s="46"/>
      <c r="E25" s="21"/>
      <c r="F25" s="123"/>
      <c r="G25" s="23"/>
      <c r="H25" s="23"/>
      <c r="I25" s="26"/>
      <c r="J25" s="32"/>
      <c r="K25" s="24"/>
      <c r="L25" s="32">
        <f>L23-L24</f>
        <v>0</v>
      </c>
      <c r="M25" s="32">
        <f>M23-M24</f>
        <v>0</v>
      </c>
      <c r="N25" s="32">
        <f>N23-N24</f>
        <v>0</v>
      </c>
      <c r="O25" s="32">
        <f>O23-O24</f>
        <v>0</v>
      </c>
      <c r="P25" s="32">
        <f>O25-N25</f>
        <v>0</v>
      </c>
      <c r="Q25" s="32" t="str">
        <f>IF(N25=0,"",P25/N25*100)</f>
        <v/>
      </c>
      <c r="R25" s="32" t="s">
        <v>23</v>
      </c>
    </row>
    <row r="26" spans="1:18" ht="13.5" customHeight="1">
      <c r="A26" s="28" t="str">
        <f>'4-5-2投资性房地产'!A25</f>
        <v>被评估单位（或产权持有单位）
填表人：</v>
      </c>
      <c r="B26" s="28"/>
      <c r="C26" s="28"/>
      <c r="D26" s="28"/>
      <c r="E26" s="28"/>
      <c r="K26" s="29" t="str">
        <f>IF(封面!C25="","资产评估专业人员："&amp;封面!C15,"资产评估专业人员："&amp;封面!C15&amp;"、"&amp;封面!C25)</f>
        <v>资产评估专业人员：邓晓川、张文斌</v>
      </c>
      <c r="L26" s="29"/>
      <c r="M26" s="29"/>
      <c r="N26" s="29"/>
      <c r="O26" s="29"/>
      <c r="P26" s="29"/>
      <c r="Q26" s="29"/>
      <c r="R26" s="29"/>
    </row>
    <row r="27" spans="1:18" ht="13.5" customHeight="1">
      <c r="A27" s="28" t="str">
        <f>'4-5-2投资性房地产'!A26</f>
        <v>填表日期：2024年12月5日</v>
      </c>
      <c r="B27" s="28"/>
      <c r="C27" s="28"/>
      <c r="D27" s="28"/>
      <c r="E27" s="28"/>
    </row>
  </sheetData>
  <mergeCells count="6">
    <mergeCell ref="A25:C25"/>
    <mergeCell ref="A1:R1"/>
    <mergeCell ref="A2:R2"/>
    <mergeCell ref="A3:R3"/>
    <mergeCell ref="A23:C23"/>
    <mergeCell ref="A24:C24"/>
  </mergeCells>
  <phoneticPr fontId="19" type="noConversion"/>
  <printOptions horizontalCentered="1"/>
  <pageMargins left="0.39370078740157499" right="0.39370078740157499" top="0.86614173228346403" bottom="0.86614173228346403" header="1.37" footer="0.511811023622047"/>
  <pageSetup paperSize="9" fitToHeight="0" orientation="landscape"/>
  <headerFooter alignWithMargins="0">
    <oddHeader>&amp;R&amp;"宋体,常规"&amp;10表&amp;"Times New Roman,常规"4-5-3
&amp;"宋体,常规"共&amp;"Times New Roman,常规"&amp;N&amp;"宋体,常规"页第&amp;"Times New Roman,常规"&amp;P&amp;"宋体,常规"页</oddHeader>
  </headerFooter>
  <legacyDrawing r:id="rId1"/>
</worksheet>
</file>

<file path=xl/worksheets/sheet44.xml><?xml version="1.0" encoding="utf-8"?>
<worksheet xmlns="http://schemas.openxmlformats.org/spreadsheetml/2006/main" xmlns:r="http://schemas.openxmlformats.org/officeDocument/2006/relationships">
  <sheetPr>
    <pageSetUpPr fitToPage="1"/>
  </sheetPr>
  <dimension ref="A1:S28"/>
  <sheetViews>
    <sheetView workbookViewId="0">
      <pane xSplit="12" ySplit="5" topLeftCell="M15" activePane="bottomRight" state="frozen"/>
      <selection activeCell="J19" sqref="J19"/>
      <selection pane="topRight" activeCell="J19" sqref="J19"/>
      <selection pane="bottomLeft" activeCell="J19" sqref="J19"/>
      <selection pane="bottomRight" activeCell="J19" sqref="J19"/>
    </sheetView>
  </sheetViews>
  <sheetFormatPr defaultColWidth="9" defaultRowHeight="13.2"/>
  <cols>
    <col min="1" max="1" width="6.3984375" style="13" customWidth="1"/>
    <col min="2" max="2" width="6.8984375" style="13" customWidth="1"/>
    <col min="3" max="3" width="14.8984375" style="13" customWidth="1"/>
    <col min="4" max="4" width="9.59765625" style="13" customWidth="1"/>
    <col min="5" max="5" width="7" style="13" customWidth="1"/>
    <col min="6" max="6" width="4.69921875" style="128" customWidth="1"/>
    <col min="7" max="7" width="4.8984375" style="13" customWidth="1"/>
    <col min="8" max="8" width="4.59765625" style="13" customWidth="1"/>
    <col min="9" max="9" width="4.19921875" style="13" customWidth="1"/>
    <col min="10" max="10" width="4.69921875" style="13" customWidth="1"/>
    <col min="11" max="11" width="6.69921875" style="13" customWidth="1"/>
    <col min="12" max="12" width="10.19921875" style="13" customWidth="1"/>
    <col min="13" max="14" width="7.09765625" style="13" customWidth="1"/>
    <col min="15" max="15" width="8.09765625" style="13" customWidth="1"/>
    <col min="16" max="16" width="7.19921875" style="13" customWidth="1"/>
    <col min="17" max="17" width="7.5" style="13" customWidth="1"/>
    <col min="18" max="18" width="7.8984375" style="13" customWidth="1"/>
    <col min="19" max="16384" width="9" style="13"/>
  </cols>
  <sheetData>
    <row r="1" spans="1:19" s="11" customFormat="1" ht="25.5" customHeight="1">
      <c r="A1" s="400" t="s">
        <v>433</v>
      </c>
      <c r="B1" s="400"/>
      <c r="C1" s="400"/>
      <c r="D1" s="400"/>
      <c r="E1" s="400"/>
      <c r="F1" s="400"/>
      <c r="G1" s="400"/>
      <c r="H1" s="400"/>
      <c r="I1" s="400"/>
      <c r="J1" s="400"/>
      <c r="K1" s="400"/>
      <c r="L1" s="400"/>
      <c r="M1" s="400"/>
      <c r="N1" s="400"/>
      <c r="O1" s="400"/>
      <c r="P1" s="400"/>
      <c r="Q1" s="400"/>
      <c r="R1" s="400"/>
      <c r="S1" s="37"/>
    </row>
    <row r="2" spans="1:19" s="34" customFormat="1" ht="18.75" customHeight="1">
      <c r="A2" s="440" t="s">
        <v>428</v>
      </c>
      <c r="B2" s="441"/>
      <c r="C2" s="441"/>
      <c r="D2" s="441"/>
      <c r="E2" s="441"/>
      <c r="F2" s="441"/>
      <c r="G2" s="441"/>
      <c r="H2" s="441"/>
      <c r="I2" s="441"/>
      <c r="J2" s="441"/>
      <c r="K2" s="441"/>
      <c r="L2" s="441"/>
      <c r="M2" s="441"/>
      <c r="N2" s="441"/>
      <c r="O2" s="441"/>
      <c r="P2" s="441"/>
      <c r="Q2" s="441"/>
      <c r="R2" s="441"/>
      <c r="S2" s="68"/>
    </row>
    <row r="3" spans="1:19" ht="14.1" customHeight="1">
      <c r="A3" s="387" t="str">
        <f>'4-5-3投资性地产'!A3:R3</f>
        <v>评估基准日：2024年12月5日</v>
      </c>
      <c r="B3" s="387"/>
      <c r="C3" s="387"/>
      <c r="D3" s="387"/>
      <c r="E3" s="387"/>
      <c r="F3" s="387"/>
      <c r="G3" s="387"/>
      <c r="H3" s="387"/>
      <c r="I3" s="387"/>
      <c r="J3" s="387"/>
      <c r="K3" s="387"/>
      <c r="L3" s="387"/>
      <c r="M3" s="387"/>
      <c r="N3" s="387"/>
      <c r="O3" s="387"/>
      <c r="P3" s="387"/>
      <c r="Q3" s="387"/>
      <c r="R3" s="387"/>
    </row>
    <row r="4" spans="1:19" ht="13.5" customHeight="1">
      <c r="A4" s="16" t="str">
        <f>'4-5-3投资性地产'!A4</f>
        <v>被评估单位（或产权持有人）：攀枝花市尚亿科技有限责任公司</v>
      </c>
      <c r="B4" s="16"/>
      <c r="C4" s="16"/>
      <c r="D4" s="16"/>
      <c r="E4" s="16"/>
      <c r="R4" s="17" t="s">
        <v>151</v>
      </c>
    </row>
    <row r="5" spans="1:19" s="68" customFormat="1" ht="48.75" customHeight="1">
      <c r="A5" s="69" t="s">
        <v>152</v>
      </c>
      <c r="B5" s="69" t="s">
        <v>434</v>
      </c>
      <c r="C5" s="99" t="s">
        <v>435</v>
      </c>
      <c r="D5" s="99" t="s">
        <v>419</v>
      </c>
      <c r="E5" s="69" t="s">
        <v>436</v>
      </c>
      <c r="F5" s="133" t="s">
        <v>437</v>
      </c>
      <c r="G5" s="69" t="s">
        <v>438</v>
      </c>
      <c r="H5" s="69" t="s">
        <v>439</v>
      </c>
      <c r="I5" s="69" t="s">
        <v>440</v>
      </c>
      <c r="J5" s="69" t="s">
        <v>441</v>
      </c>
      <c r="K5" s="69" t="s">
        <v>442</v>
      </c>
      <c r="L5" s="69" t="s">
        <v>443</v>
      </c>
      <c r="M5" s="20" t="str">
        <f>'4-5-3投资性地产'!M5</f>
        <v>账面价值</v>
      </c>
      <c r="N5" s="20" t="str">
        <f>'4-5-3投资性地产'!N5</f>
        <v>申报价值</v>
      </c>
      <c r="O5" s="69" t="s">
        <v>118</v>
      </c>
      <c r="P5" s="69" t="s">
        <v>119</v>
      </c>
      <c r="Q5" s="69" t="s">
        <v>154</v>
      </c>
      <c r="R5" s="69" t="s">
        <v>212</v>
      </c>
    </row>
    <row r="6" spans="1:19" ht="15.75" customHeight="1">
      <c r="A6" s="21"/>
      <c r="B6" s="21"/>
      <c r="C6" s="81"/>
      <c r="D6" s="81"/>
      <c r="E6" s="22"/>
      <c r="F6" s="123"/>
      <c r="G6" s="21"/>
      <c r="H6" s="21"/>
      <c r="I6" s="21"/>
      <c r="J6" s="21"/>
      <c r="K6" s="32"/>
      <c r="L6" s="32"/>
      <c r="M6" s="24"/>
      <c r="N6" s="25" t="str">
        <f t="shared" ref="N6:N25" si="0">IF(M6="","",M6)</f>
        <v/>
      </c>
      <c r="O6" s="25"/>
      <c r="P6" s="25" t="str">
        <f>IF(N6="","",O6-N6)</f>
        <v/>
      </c>
      <c r="Q6" s="25" t="str">
        <f>IF(N6="","",P6/N6*100)</f>
        <v/>
      </c>
      <c r="R6" s="26"/>
    </row>
    <row r="7" spans="1:19" ht="15.75" customHeight="1">
      <c r="A7" s="21"/>
      <c r="B7" s="21"/>
      <c r="C7" s="81"/>
      <c r="D7" s="81"/>
      <c r="E7" s="22"/>
      <c r="F7" s="123"/>
      <c r="G7" s="21"/>
      <c r="H7" s="21"/>
      <c r="I7" s="21"/>
      <c r="J7" s="21"/>
      <c r="K7" s="32"/>
      <c r="L7" s="32"/>
      <c r="M7" s="32"/>
      <c r="N7" s="25" t="str">
        <f t="shared" si="0"/>
        <v/>
      </c>
      <c r="O7" s="25"/>
      <c r="P7" s="25" t="str">
        <f t="shared" ref="P7:P25" si="1">IF(N7="","",O7-N7)</f>
        <v/>
      </c>
      <c r="Q7" s="25" t="str">
        <f t="shared" ref="Q7:Q25" si="2">IF(N7="","",P7/N7*100)</f>
        <v/>
      </c>
      <c r="R7" s="26"/>
    </row>
    <row r="8" spans="1:19" ht="15.75" customHeight="1">
      <c r="A8" s="21"/>
      <c r="B8" s="21"/>
      <c r="C8" s="81"/>
      <c r="D8" s="81"/>
      <c r="E8" s="22"/>
      <c r="F8" s="123"/>
      <c r="G8" s="21"/>
      <c r="H8" s="21"/>
      <c r="I8" s="21"/>
      <c r="J8" s="21"/>
      <c r="K8" s="32"/>
      <c r="L8" s="32"/>
      <c r="M8" s="32"/>
      <c r="N8" s="25" t="str">
        <f t="shared" si="0"/>
        <v/>
      </c>
      <c r="O8" s="25"/>
      <c r="P8" s="25" t="str">
        <f t="shared" si="1"/>
        <v/>
      </c>
      <c r="Q8" s="25" t="str">
        <f t="shared" si="2"/>
        <v/>
      </c>
      <c r="R8" s="26"/>
    </row>
    <row r="9" spans="1:19" ht="15.75" customHeight="1">
      <c r="A9" s="21"/>
      <c r="B9" s="21"/>
      <c r="C9" s="81"/>
      <c r="D9" s="81"/>
      <c r="E9" s="22"/>
      <c r="F9" s="123"/>
      <c r="G9" s="21"/>
      <c r="H9" s="21"/>
      <c r="I9" s="21"/>
      <c r="J9" s="21"/>
      <c r="K9" s="32"/>
      <c r="L9" s="32"/>
      <c r="M9" s="32"/>
      <c r="N9" s="25" t="str">
        <f t="shared" si="0"/>
        <v/>
      </c>
      <c r="O9" s="25"/>
      <c r="P9" s="25" t="str">
        <f t="shared" si="1"/>
        <v/>
      </c>
      <c r="Q9" s="25" t="str">
        <f t="shared" si="2"/>
        <v/>
      </c>
      <c r="R9" s="26"/>
    </row>
    <row r="10" spans="1:19" ht="15.75" customHeight="1">
      <c r="A10" s="21"/>
      <c r="B10" s="21"/>
      <c r="C10" s="81"/>
      <c r="D10" s="81"/>
      <c r="E10" s="22"/>
      <c r="F10" s="123"/>
      <c r="G10" s="21"/>
      <c r="H10" s="21"/>
      <c r="I10" s="21"/>
      <c r="J10" s="21"/>
      <c r="K10" s="32"/>
      <c r="L10" s="32"/>
      <c r="M10" s="32"/>
      <c r="N10" s="25" t="str">
        <f t="shared" si="0"/>
        <v/>
      </c>
      <c r="O10" s="25"/>
      <c r="P10" s="25" t="str">
        <f t="shared" si="1"/>
        <v/>
      </c>
      <c r="Q10" s="25" t="str">
        <f t="shared" si="2"/>
        <v/>
      </c>
      <c r="R10" s="26"/>
    </row>
    <row r="11" spans="1:19" ht="15.75" customHeight="1">
      <c r="A11" s="21"/>
      <c r="B11" s="21"/>
      <c r="C11" s="81"/>
      <c r="D11" s="81"/>
      <c r="E11" s="22"/>
      <c r="F11" s="123"/>
      <c r="G11" s="21"/>
      <c r="H11" s="21"/>
      <c r="I11" s="21"/>
      <c r="J11" s="21"/>
      <c r="K11" s="32"/>
      <c r="L11" s="32"/>
      <c r="M11" s="32"/>
      <c r="N11" s="25" t="str">
        <f t="shared" si="0"/>
        <v/>
      </c>
      <c r="O11" s="25"/>
      <c r="P11" s="25" t="str">
        <f t="shared" si="1"/>
        <v/>
      </c>
      <c r="Q11" s="25" t="str">
        <f t="shared" si="2"/>
        <v/>
      </c>
      <c r="R11" s="26"/>
    </row>
    <row r="12" spans="1:19" ht="15.75" customHeight="1">
      <c r="A12" s="21"/>
      <c r="B12" s="21"/>
      <c r="C12" s="81"/>
      <c r="D12" s="81"/>
      <c r="E12" s="22"/>
      <c r="F12" s="123"/>
      <c r="G12" s="21"/>
      <c r="H12" s="21"/>
      <c r="I12" s="21"/>
      <c r="J12" s="21"/>
      <c r="K12" s="32"/>
      <c r="L12" s="32"/>
      <c r="M12" s="32"/>
      <c r="N12" s="25" t="str">
        <f t="shared" si="0"/>
        <v/>
      </c>
      <c r="O12" s="25"/>
      <c r="P12" s="25" t="str">
        <f t="shared" si="1"/>
        <v/>
      </c>
      <c r="Q12" s="25" t="str">
        <f t="shared" si="2"/>
        <v/>
      </c>
      <c r="R12" s="26"/>
    </row>
    <row r="13" spans="1:19" ht="15.75" customHeight="1">
      <c r="A13" s="21"/>
      <c r="B13" s="21"/>
      <c r="C13" s="81"/>
      <c r="D13" s="81"/>
      <c r="E13" s="22"/>
      <c r="F13" s="123"/>
      <c r="G13" s="21"/>
      <c r="H13" s="21"/>
      <c r="I13" s="21"/>
      <c r="J13" s="21"/>
      <c r="K13" s="32"/>
      <c r="L13" s="32"/>
      <c r="M13" s="32"/>
      <c r="N13" s="25" t="str">
        <f t="shared" si="0"/>
        <v/>
      </c>
      <c r="O13" s="25"/>
      <c r="P13" s="25" t="str">
        <f t="shared" si="1"/>
        <v/>
      </c>
      <c r="Q13" s="25" t="str">
        <f t="shared" si="2"/>
        <v/>
      </c>
      <c r="R13" s="26"/>
    </row>
    <row r="14" spans="1:19" ht="15.75" customHeight="1">
      <c r="A14" s="21"/>
      <c r="B14" s="21"/>
      <c r="C14" s="81"/>
      <c r="D14" s="81"/>
      <c r="E14" s="22"/>
      <c r="F14" s="123"/>
      <c r="G14" s="21"/>
      <c r="H14" s="21"/>
      <c r="I14" s="21"/>
      <c r="J14" s="21"/>
      <c r="K14" s="32"/>
      <c r="L14" s="32"/>
      <c r="M14" s="32"/>
      <c r="N14" s="25" t="str">
        <f t="shared" si="0"/>
        <v/>
      </c>
      <c r="O14" s="25"/>
      <c r="P14" s="25" t="str">
        <f t="shared" si="1"/>
        <v/>
      </c>
      <c r="Q14" s="25" t="str">
        <f t="shared" si="2"/>
        <v/>
      </c>
      <c r="R14" s="26"/>
    </row>
    <row r="15" spans="1:19" ht="15.75" customHeight="1">
      <c r="A15" s="21"/>
      <c r="B15" s="21"/>
      <c r="C15" s="81"/>
      <c r="D15" s="81"/>
      <c r="E15" s="22"/>
      <c r="F15" s="123"/>
      <c r="G15" s="21"/>
      <c r="H15" s="21"/>
      <c r="I15" s="21"/>
      <c r="J15" s="21"/>
      <c r="K15" s="32"/>
      <c r="L15" s="32"/>
      <c r="M15" s="32"/>
      <c r="N15" s="25" t="str">
        <f t="shared" si="0"/>
        <v/>
      </c>
      <c r="O15" s="25"/>
      <c r="P15" s="25" t="str">
        <f t="shared" si="1"/>
        <v/>
      </c>
      <c r="Q15" s="25" t="str">
        <f t="shared" si="2"/>
        <v/>
      </c>
      <c r="R15" s="26"/>
    </row>
    <row r="16" spans="1:19" ht="15.75" customHeight="1">
      <c r="A16" s="21"/>
      <c r="B16" s="21"/>
      <c r="C16" s="81"/>
      <c r="D16" s="81"/>
      <c r="E16" s="22"/>
      <c r="F16" s="123"/>
      <c r="G16" s="21"/>
      <c r="H16" s="21"/>
      <c r="I16" s="21"/>
      <c r="J16" s="21"/>
      <c r="K16" s="32"/>
      <c r="L16" s="32"/>
      <c r="M16" s="32"/>
      <c r="N16" s="25" t="str">
        <f t="shared" si="0"/>
        <v/>
      </c>
      <c r="O16" s="25"/>
      <c r="P16" s="25" t="str">
        <f t="shared" si="1"/>
        <v/>
      </c>
      <c r="Q16" s="25" t="str">
        <f t="shared" si="2"/>
        <v/>
      </c>
      <c r="R16" s="26"/>
    </row>
    <row r="17" spans="1:18" ht="15.75" customHeight="1">
      <c r="A17" s="21"/>
      <c r="B17" s="21"/>
      <c r="C17" s="81"/>
      <c r="D17" s="81"/>
      <c r="E17" s="22"/>
      <c r="F17" s="123"/>
      <c r="G17" s="21"/>
      <c r="H17" s="21"/>
      <c r="I17" s="21"/>
      <c r="J17" s="21"/>
      <c r="K17" s="32"/>
      <c r="L17" s="32"/>
      <c r="M17" s="32"/>
      <c r="N17" s="25" t="str">
        <f t="shared" si="0"/>
        <v/>
      </c>
      <c r="O17" s="25"/>
      <c r="P17" s="25" t="str">
        <f t="shared" si="1"/>
        <v/>
      </c>
      <c r="Q17" s="25" t="str">
        <f t="shared" si="2"/>
        <v/>
      </c>
      <c r="R17" s="26"/>
    </row>
    <row r="18" spans="1:18" ht="15.75" customHeight="1">
      <c r="A18" s="21"/>
      <c r="B18" s="21"/>
      <c r="C18" s="81"/>
      <c r="D18" s="81"/>
      <c r="E18" s="22"/>
      <c r="F18" s="123"/>
      <c r="G18" s="21"/>
      <c r="H18" s="21"/>
      <c r="I18" s="21"/>
      <c r="J18" s="21"/>
      <c r="K18" s="32"/>
      <c r="L18" s="32"/>
      <c r="M18" s="32"/>
      <c r="N18" s="25" t="str">
        <f t="shared" si="0"/>
        <v/>
      </c>
      <c r="O18" s="25"/>
      <c r="P18" s="25" t="str">
        <f t="shared" si="1"/>
        <v/>
      </c>
      <c r="Q18" s="25" t="str">
        <f t="shared" si="2"/>
        <v/>
      </c>
      <c r="R18" s="26"/>
    </row>
    <row r="19" spans="1:18" ht="15.75" customHeight="1">
      <c r="A19" s="21"/>
      <c r="B19" s="21"/>
      <c r="C19" s="81"/>
      <c r="D19" s="81"/>
      <c r="E19" s="22"/>
      <c r="F19" s="123"/>
      <c r="G19" s="21"/>
      <c r="H19" s="21"/>
      <c r="I19" s="21"/>
      <c r="J19" s="21"/>
      <c r="K19" s="32"/>
      <c r="L19" s="32"/>
      <c r="M19" s="32"/>
      <c r="N19" s="25" t="str">
        <f t="shared" si="0"/>
        <v/>
      </c>
      <c r="O19" s="25"/>
      <c r="P19" s="25" t="str">
        <f t="shared" si="1"/>
        <v/>
      </c>
      <c r="Q19" s="25" t="str">
        <f t="shared" si="2"/>
        <v/>
      </c>
      <c r="R19" s="26"/>
    </row>
    <row r="20" spans="1:18" ht="15.75" customHeight="1">
      <c r="A20" s="21"/>
      <c r="B20" s="21"/>
      <c r="C20" s="81"/>
      <c r="D20" s="81"/>
      <c r="E20" s="22"/>
      <c r="F20" s="123"/>
      <c r="G20" s="21"/>
      <c r="H20" s="21"/>
      <c r="I20" s="21"/>
      <c r="J20" s="21"/>
      <c r="K20" s="32"/>
      <c r="L20" s="32"/>
      <c r="M20" s="32"/>
      <c r="N20" s="25" t="str">
        <f t="shared" si="0"/>
        <v/>
      </c>
      <c r="O20" s="25"/>
      <c r="P20" s="25" t="str">
        <f t="shared" si="1"/>
        <v/>
      </c>
      <c r="Q20" s="25" t="str">
        <f t="shared" si="2"/>
        <v/>
      </c>
      <c r="R20" s="26"/>
    </row>
    <row r="21" spans="1:18" ht="15.75" customHeight="1">
      <c r="A21" s="21"/>
      <c r="B21" s="21"/>
      <c r="C21" s="81"/>
      <c r="D21" s="81"/>
      <c r="E21" s="22"/>
      <c r="F21" s="123"/>
      <c r="G21" s="21"/>
      <c r="H21" s="21"/>
      <c r="I21" s="21"/>
      <c r="J21" s="21"/>
      <c r="K21" s="32"/>
      <c r="L21" s="32"/>
      <c r="M21" s="32"/>
      <c r="N21" s="25" t="str">
        <f t="shared" si="0"/>
        <v/>
      </c>
      <c r="O21" s="25"/>
      <c r="P21" s="25" t="str">
        <f t="shared" si="1"/>
        <v/>
      </c>
      <c r="Q21" s="25" t="str">
        <f t="shared" si="2"/>
        <v/>
      </c>
      <c r="R21" s="26"/>
    </row>
    <row r="22" spans="1:18" ht="15.75" customHeight="1">
      <c r="A22" s="21"/>
      <c r="B22" s="21"/>
      <c r="C22" s="81"/>
      <c r="D22" s="81"/>
      <c r="E22" s="22"/>
      <c r="F22" s="123"/>
      <c r="G22" s="21"/>
      <c r="H22" s="21"/>
      <c r="I22" s="21"/>
      <c r="J22" s="21"/>
      <c r="K22" s="32"/>
      <c r="L22" s="32"/>
      <c r="M22" s="32"/>
      <c r="N22" s="25" t="str">
        <f t="shared" si="0"/>
        <v/>
      </c>
      <c r="O22" s="25"/>
      <c r="P22" s="25" t="str">
        <f t="shared" si="1"/>
        <v/>
      </c>
      <c r="Q22" s="25" t="str">
        <f t="shared" si="2"/>
        <v/>
      </c>
      <c r="R22" s="26"/>
    </row>
    <row r="23" spans="1:18" ht="15.75" customHeight="1">
      <c r="A23" s="21"/>
      <c r="B23" s="21"/>
      <c r="C23" s="81"/>
      <c r="D23" s="81"/>
      <c r="E23" s="22"/>
      <c r="F23" s="123"/>
      <c r="G23" s="21"/>
      <c r="H23" s="21"/>
      <c r="I23" s="21"/>
      <c r="J23" s="21"/>
      <c r="K23" s="32"/>
      <c r="L23" s="32"/>
      <c r="M23" s="32"/>
      <c r="N23" s="25" t="str">
        <f t="shared" si="0"/>
        <v/>
      </c>
      <c r="O23" s="25"/>
      <c r="P23" s="25" t="str">
        <f t="shared" si="1"/>
        <v/>
      </c>
      <c r="Q23" s="25" t="str">
        <f t="shared" si="2"/>
        <v/>
      </c>
      <c r="R23" s="26"/>
    </row>
    <row r="24" spans="1:18" ht="15.75" customHeight="1">
      <c r="A24" s="21"/>
      <c r="B24" s="21"/>
      <c r="C24" s="81"/>
      <c r="D24" s="81"/>
      <c r="E24" s="22"/>
      <c r="F24" s="123"/>
      <c r="G24" s="21"/>
      <c r="H24" s="21"/>
      <c r="I24" s="21"/>
      <c r="J24" s="21"/>
      <c r="K24" s="32"/>
      <c r="L24" s="32"/>
      <c r="M24" s="32"/>
      <c r="N24" s="25" t="str">
        <f t="shared" si="0"/>
        <v/>
      </c>
      <c r="O24" s="25"/>
      <c r="P24" s="25" t="str">
        <f t="shared" si="1"/>
        <v/>
      </c>
      <c r="Q24" s="25" t="str">
        <f t="shared" si="2"/>
        <v/>
      </c>
      <c r="R24" s="26"/>
    </row>
    <row r="25" spans="1:18" ht="15.75" customHeight="1">
      <c r="A25" s="21"/>
      <c r="B25" s="21"/>
      <c r="C25" s="81"/>
      <c r="D25" s="81"/>
      <c r="E25" s="22"/>
      <c r="F25" s="123"/>
      <c r="G25" s="21"/>
      <c r="H25" s="21"/>
      <c r="I25" s="21"/>
      <c r="J25" s="21"/>
      <c r="K25" s="32"/>
      <c r="L25" s="32"/>
      <c r="M25" s="32"/>
      <c r="N25" s="25" t="str">
        <f t="shared" si="0"/>
        <v/>
      </c>
      <c r="O25" s="25"/>
      <c r="P25" s="25" t="str">
        <f t="shared" si="1"/>
        <v/>
      </c>
      <c r="Q25" s="25" t="str">
        <f t="shared" si="2"/>
        <v/>
      </c>
      <c r="R25" s="26"/>
    </row>
    <row r="26" spans="1:18" ht="12.75" customHeight="1">
      <c r="A26" s="393" t="s">
        <v>227</v>
      </c>
      <c r="B26" s="428"/>
      <c r="C26" s="428"/>
      <c r="D26" s="428"/>
      <c r="E26" s="394"/>
      <c r="F26" s="123"/>
      <c r="G26" s="21"/>
      <c r="H26" s="21"/>
      <c r="I26" s="21"/>
      <c r="J26" s="21"/>
      <c r="K26" s="32"/>
      <c r="L26" s="32"/>
      <c r="M26" s="32">
        <f>SUM(M6:M25)</f>
        <v>0</v>
      </c>
      <c r="N26" s="32">
        <f>SUM(N6:N25)</f>
        <v>0</v>
      </c>
      <c r="O26" s="32">
        <f>SUM(O6:O25)</f>
        <v>0</v>
      </c>
      <c r="P26" s="32">
        <f>O26-N26</f>
        <v>0</v>
      </c>
      <c r="Q26" s="32" t="str">
        <f>IF(N26=0,"",P26/N26*100)</f>
        <v/>
      </c>
      <c r="R26" s="26"/>
    </row>
    <row r="27" spans="1:18" ht="12.75" customHeight="1">
      <c r="A27" s="28" t="str">
        <f>'4-5-3投资性地产'!A26</f>
        <v>被评估单位（或产权持有单位）
填表人：</v>
      </c>
      <c r="B27" s="28"/>
      <c r="C27" s="28"/>
      <c r="D27" s="28"/>
      <c r="K27" s="29" t="str">
        <f>'4-5-3投资性地产'!K26</f>
        <v>资产评估专业人员：邓晓川、张文斌</v>
      </c>
      <c r="L27" s="29"/>
      <c r="M27" s="29"/>
      <c r="N27" s="29"/>
      <c r="O27" s="29"/>
      <c r="P27" s="29"/>
      <c r="Q27" s="29"/>
      <c r="R27" s="29"/>
    </row>
    <row r="28" spans="1:18" ht="13.5" customHeight="1">
      <c r="A28" s="28" t="str">
        <f>'4-5-3投资性地产'!A27</f>
        <v>填表日期：2024年12月5日</v>
      </c>
      <c r="B28" s="28"/>
      <c r="C28" s="28"/>
      <c r="D28" s="28"/>
    </row>
  </sheetData>
  <mergeCells count="4">
    <mergeCell ref="A1:R1"/>
    <mergeCell ref="A2:R2"/>
    <mergeCell ref="A3:R3"/>
    <mergeCell ref="A26:E26"/>
  </mergeCells>
  <phoneticPr fontId="19" type="noConversion"/>
  <printOptions horizontalCentered="1"/>
  <pageMargins left="0.39370078740157499" right="0.39370078740157499" top="0.86614173228346403" bottom="0.86614173228346403" header="1.26" footer="0.511811023622047"/>
  <pageSetup paperSize="9" fitToHeight="0" orientation="landscape"/>
  <headerFooter alignWithMargins="0">
    <oddHeader>&amp;R&amp;"宋体,常规"&amp;10表&amp;"Times New Roman,常规"4-5-4
&amp;"宋体,常规"共&amp;"Times New Roman,常规"&amp;N&amp;"宋体,常规"页第&amp;"Times New Roman,常规"&amp;P&amp;"宋体,常规"页</oddHeader>
  </headerFooter>
  <legacyDrawing r:id="rId1"/>
</worksheet>
</file>

<file path=xl/worksheets/sheet45.xml><?xml version="1.0" encoding="utf-8"?>
<worksheet xmlns="http://schemas.openxmlformats.org/spreadsheetml/2006/main" xmlns:r="http://schemas.openxmlformats.org/officeDocument/2006/relationships">
  <sheetPr codeName="Sheet41">
    <tabColor rgb="FFFF0000"/>
    <pageSetUpPr fitToPage="1"/>
  </sheetPr>
  <dimension ref="A1:L33"/>
  <sheetViews>
    <sheetView workbookViewId="0">
      <pane xSplit="7" ySplit="5" topLeftCell="H6" activePane="bottomRight" state="frozen"/>
      <selection activeCell="G24" sqref="G24"/>
      <selection pane="topRight" activeCell="G24" sqref="G24"/>
      <selection pane="bottomLeft" activeCell="G24" sqref="G24"/>
      <selection pane="bottomRight" activeCell="E12" sqref="E12"/>
    </sheetView>
  </sheetViews>
  <sheetFormatPr defaultColWidth="9" defaultRowHeight="15.75" customHeight="1"/>
  <cols>
    <col min="1" max="1" width="9.3984375" style="13" customWidth="1"/>
    <col min="2" max="2" width="27.09765625" style="13" customWidth="1"/>
    <col min="3" max="3" width="12.5" style="13" hidden="1" customWidth="1"/>
    <col min="4" max="4" width="11.09765625" style="13" hidden="1" customWidth="1"/>
    <col min="5" max="6" width="11.69921875" style="13" customWidth="1"/>
    <col min="7" max="10" width="13.69921875" style="13" customWidth="1"/>
    <col min="11" max="11" width="7" style="13" customWidth="1"/>
    <col min="12" max="12" width="7.19921875" style="13" customWidth="1"/>
    <col min="13" max="16384" width="9" style="13"/>
  </cols>
  <sheetData>
    <row r="1" spans="1:12" s="11" customFormat="1" ht="30" customHeight="1">
      <c r="A1" s="385" t="s">
        <v>932</v>
      </c>
      <c r="B1" s="386"/>
      <c r="C1" s="386"/>
      <c r="D1" s="386"/>
      <c r="E1" s="386"/>
      <c r="F1" s="386"/>
      <c r="G1" s="386"/>
      <c r="H1" s="386"/>
      <c r="I1" s="386"/>
      <c r="J1" s="386"/>
      <c r="K1" s="386"/>
      <c r="L1" s="386"/>
    </row>
    <row r="2" spans="1:12" ht="14.1" customHeight="1">
      <c r="A2" s="387" t="str">
        <f>'4-5-4投资性地产'!A3:R3</f>
        <v>评估基准日：2024年12月5日</v>
      </c>
      <c r="B2" s="387"/>
      <c r="C2" s="387"/>
      <c r="D2" s="387"/>
      <c r="E2" s="387"/>
      <c r="F2" s="387"/>
      <c r="G2" s="401"/>
      <c r="H2" s="401"/>
      <c r="I2" s="401"/>
      <c r="J2" s="401"/>
      <c r="K2" s="401"/>
      <c r="L2" s="401"/>
    </row>
    <row r="3" spans="1:12" ht="15.75" customHeight="1">
      <c r="A3" s="16" t="str">
        <f>'表3-1货币汇总表'!A3</f>
        <v>被评估单位（或产权持有人）：攀枝花市尚亿科技有限责任公司</v>
      </c>
      <c r="I3" s="406" t="s">
        <v>151</v>
      </c>
      <c r="J3" s="406"/>
      <c r="K3" s="406"/>
      <c r="L3" s="406"/>
    </row>
    <row r="4" spans="1:12" s="12" customFormat="1" ht="15.75" customHeight="1">
      <c r="A4" s="407" t="s">
        <v>194</v>
      </c>
      <c r="B4" s="407" t="s">
        <v>153</v>
      </c>
      <c r="C4" s="428" t="str">
        <f>'4-非流动资产汇总'!C4</f>
        <v>账面价值</v>
      </c>
      <c r="D4" s="413"/>
      <c r="E4" s="428" t="str">
        <f>'4-非流动资产汇总'!D4</f>
        <v>申报价值</v>
      </c>
      <c r="F4" s="413"/>
      <c r="G4" s="407" t="s">
        <v>118</v>
      </c>
      <c r="H4" s="408"/>
      <c r="I4" s="407" t="s">
        <v>444</v>
      </c>
      <c r="J4" s="408"/>
      <c r="K4" s="407" t="s">
        <v>154</v>
      </c>
      <c r="L4" s="408"/>
    </row>
    <row r="5" spans="1:12" s="12" customFormat="1" ht="15.75" customHeight="1">
      <c r="A5" s="408"/>
      <c r="B5" s="408"/>
      <c r="C5" s="46" t="s">
        <v>425</v>
      </c>
      <c r="D5" s="18" t="s">
        <v>426</v>
      </c>
      <c r="E5" s="46" t="s">
        <v>425</v>
      </c>
      <c r="F5" s="18" t="s">
        <v>426</v>
      </c>
      <c r="G5" s="18" t="s">
        <v>425</v>
      </c>
      <c r="H5" s="18" t="s">
        <v>426</v>
      </c>
      <c r="I5" s="18" t="s">
        <v>425</v>
      </c>
      <c r="J5" s="18" t="s">
        <v>426</v>
      </c>
      <c r="K5" s="18" t="s">
        <v>425</v>
      </c>
      <c r="L5" s="18" t="s">
        <v>426</v>
      </c>
    </row>
    <row r="6" spans="1:12" ht="15.75" customHeight="1">
      <c r="A6" s="140"/>
      <c r="B6" s="141" t="s">
        <v>445</v>
      </c>
      <c r="C6" s="24">
        <f t="shared" ref="C6:H6" si="0">C7+C8+C9</f>
        <v>0</v>
      </c>
      <c r="D6" s="24">
        <f t="shared" si="0"/>
        <v>0</v>
      </c>
      <c r="E6" s="24">
        <f t="shared" ref="E6:F6" si="1">E7+E8+E9</f>
        <v>0</v>
      </c>
      <c r="F6" s="24">
        <f t="shared" si="1"/>
        <v>0</v>
      </c>
      <c r="G6" s="24">
        <f t="shared" si="0"/>
        <v>3251500</v>
      </c>
      <c r="H6" s="24">
        <f t="shared" si="0"/>
        <v>1250313</v>
      </c>
      <c r="I6" s="32">
        <f>G6-E6</f>
        <v>3251500</v>
      </c>
      <c r="J6" s="32">
        <f>H6-F6</f>
        <v>1250313</v>
      </c>
      <c r="K6" s="32" t="str">
        <f>IF(E6=0,"",I6/E6*100)</f>
        <v/>
      </c>
      <c r="L6" s="32" t="str">
        <f>IF(F6=0,"",J6/F6*100)</f>
        <v/>
      </c>
    </row>
    <row r="7" spans="1:12" ht="15.75" customHeight="1">
      <c r="A7" s="351" t="s">
        <v>446</v>
      </c>
      <c r="B7" s="142" t="s">
        <v>447</v>
      </c>
      <c r="C7" s="24">
        <f>'4-6-1房屋建筑物'!I25</f>
        <v>0</v>
      </c>
      <c r="D7" s="32">
        <f>'4-6-1房屋建筑物'!J25</f>
        <v>0</v>
      </c>
      <c r="E7" s="24">
        <f>'4-6-1房屋建筑物'!K25</f>
        <v>0</v>
      </c>
      <c r="F7" s="32">
        <f>'4-6-1房屋建筑物'!L25</f>
        <v>0</v>
      </c>
      <c r="G7" s="32">
        <f>'4-6-1房屋建筑物'!M25</f>
        <v>1290200</v>
      </c>
      <c r="H7" s="32">
        <f>'4-6-1房屋建筑物'!O25</f>
        <v>782514</v>
      </c>
      <c r="I7" s="32">
        <f t="shared" ref="I7:I18" si="2">G7-E7</f>
        <v>1290200</v>
      </c>
      <c r="J7" s="32">
        <f t="shared" ref="J7:J18" si="3">H7-F7</f>
        <v>782514</v>
      </c>
      <c r="K7" s="32" t="str">
        <f t="shared" ref="K7:K24" si="4">IF(E7=0,"",I7/E7*100)</f>
        <v/>
      </c>
      <c r="L7" s="32" t="str">
        <f t="shared" ref="L7:L24" si="5">IF(F7=0,"",J7/F7*100)</f>
        <v/>
      </c>
    </row>
    <row r="8" spans="1:12" ht="15.75" customHeight="1">
      <c r="A8" s="351" t="s">
        <v>448</v>
      </c>
      <c r="B8" s="142" t="s">
        <v>449</v>
      </c>
      <c r="C8" s="24">
        <f>'4-6-2构筑物'!J63</f>
        <v>0</v>
      </c>
      <c r="D8" s="32">
        <f>'4-6-2构筑物'!K63</f>
        <v>0</v>
      </c>
      <c r="E8" s="24">
        <f>'4-6-2构筑物'!L63</f>
        <v>0</v>
      </c>
      <c r="F8" s="32">
        <f>'4-6-2构筑物'!M63</f>
        <v>0</v>
      </c>
      <c r="G8" s="32">
        <f>'4-6-2构筑物'!N63</f>
        <v>1961300</v>
      </c>
      <c r="H8" s="32">
        <f>'4-6-2构筑物'!P63</f>
        <v>467799</v>
      </c>
      <c r="I8" s="32">
        <f t="shared" si="2"/>
        <v>1961300</v>
      </c>
      <c r="J8" s="32">
        <f t="shared" si="3"/>
        <v>467799</v>
      </c>
      <c r="K8" s="32" t="str">
        <f t="shared" si="4"/>
        <v/>
      </c>
      <c r="L8" s="32" t="str">
        <f t="shared" si="5"/>
        <v/>
      </c>
    </row>
    <row r="9" spans="1:12" ht="15.75" customHeight="1">
      <c r="A9" s="351" t="s">
        <v>450</v>
      </c>
      <c r="B9" s="142" t="s">
        <v>451</v>
      </c>
      <c r="C9" s="24">
        <f>'4-6-3管道沟槽'!I17</f>
        <v>0</v>
      </c>
      <c r="D9" s="24">
        <f>'4-6-3管道沟槽'!J17</f>
        <v>0</v>
      </c>
      <c r="E9" s="24">
        <f>'4-6-3管道沟槽'!K17</f>
        <v>0</v>
      </c>
      <c r="F9" s="24">
        <f>'4-6-3管道沟槽'!L17</f>
        <v>0</v>
      </c>
      <c r="G9" s="32">
        <f>'4-6-3管道沟槽'!M17</f>
        <v>0</v>
      </c>
      <c r="H9" s="32">
        <f>'4-6-3管道沟槽'!O17</f>
        <v>0</v>
      </c>
      <c r="I9" s="32">
        <f t="shared" si="2"/>
        <v>0</v>
      </c>
      <c r="J9" s="32">
        <f t="shared" si="3"/>
        <v>0</v>
      </c>
      <c r="K9" s="32" t="str">
        <f t="shared" si="4"/>
        <v/>
      </c>
      <c r="L9" s="32" t="str">
        <f t="shared" si="5"/>
        <v/>
      </c>
    </row>
    <row r="10" spans="1:12" ht="15.75" customHeight="1">
      <c r="A10" s="351"/>
      <c r="B10" s="143"/>
      <c r="C10" s="24"/>
      <c r="D10" s="32"/>
      <c r="E10" s="24"/>
      <c r="F10" s="32"/>
      <c r="G10" s="32"/>
      <c r="H10" s="32"/>
      <c r="I10" s="32"/>
      <c r="J10" s="32"/>
      <c r="K10" s="32" t="str">
        <f t="shared" si="4"/>
        <v/>
      </c>
      <c r="L10" s="32" t="str">
        <f t="shared" si="5"/>
        <v/>
      </c>
    </row>
    <row r="11" spans="1:12" ht="15.75" customHeight="1">
      <c r="A11" s="351"/>
      <c r="B11" s="141" t="s">
        <v>452</v>
      </c>
      <c r="C11" s="24">
        <f t="shared" ref="C11:H11" si="6">C12+C13+C14</f>
        <v>0</v>
      </c>
      <c r="D11" s="24">
        <f t="shared" si="6"/>
        <v>0</v>
      </c>
      <c r="E11" s="24">
        <f t="shared" ref="E11:F11" si="7">E12+E13+E14</f>
        <v>0</v>
      </c>
      <c r="F11" s="24">
        <f t="shared" si="7"/>
        <v>0</v>
      </c>
      <c r="G11" s="24">
        <f t="shared" si="6"/>
        <v>0</v>
      </c>
      <c r="H11" s="24">
        <f t="shared" si="6"/>
        <v>0</v>
      </c>
      <c r="I11" s="32">
        <f t="shared" si="2"/>
        <v>0</v>
      </c>
      <c r="J11" s="32">
        <f t="shared" si="3"/>
        <v>0</v>
      </c>
      <c r="K11" s="32" t="str">
        <f t="shared" si="4"/>
        <v/>
      </c>
      <c r="L11" s="32" t="str">
        <f t="shared" si="5"/>
        <v/>
      </c>
    </row>
    <row r="12" spans="1:12" ht="15.75" customHeight="1">
      <c r="A12" s="351" t="s">
        <v>453</v>
      </c>
      <c r="B12" s="142" t="s">
        <v>454</v>
      </c>
      <c r="C12" s="24">
        <f>'4-6-4机器设备'!J17</f>
        <v>0</v>
      </c>
      <c r="D12" s="32">
        <f>'4-6-4机器设备'!K17</f>
        <v>0</v>
      </c>
      <c r="E12" s="24">
        <f>'4-6-4机器设备'!L17</f>
        <v>0</v>
      </c>
      <c r="F12" s="32">
        <f>'4-6-4机器设备'!M17</f>
        <v>0</v>
      </c>
      <c r="G12" s="32">
        <f>'4-6-4机器设备'!N17</f>
        <v>0</v>
      </c>
      <c r="H12" s="32">
        <f>'4-6-4机器设备'!P17</f>
        <v>0</v>
      </c>
      <c r="I12" s="32">
        <f t="shared" si="2"/>
        <v>0</v>
      </c>
      <c r="J12" s="32">
        <f t="shared" si="3"/>
        <v>0</v>
      </c>
      <c r="K12" s="32" t="str">
        <f t="shared" si="4"/>
        <v/>
      </c>
      <c r="L12" s="32" t="str">
        <f t="shared" si="5"/>
        <v/>
      </c>
    </row>
    <row r="13" spans="1:12" ht="15.75" customHeight="1">
      <c r="A13" s="351" t="s">
        <v>455</v>
      </c>
      <c r="B13" s="142" t="s">
        <v>456</v>
      </c>
      <c r="C13" s="24">
        <f>'4-6-5车辆'!J14</f>
        <v>0</v>
      </c>
      <c r="D13" s="32">
        <f>'4-6-5车辆'!K14</f>
        <v>0</v>
      </c>
      <c r="E13" s="24">
        <f>'4-6-5车辆'!L14</f>
        <v>0</v>
      </c>
      <c r="F13" s="32">
        <f>'4-6-5车辆'!M14</f>
        <v>0</v>
      </c>
      <c r="G13" s="32">
        <f>'4-6-5车辆'!N14</f>
        <v>0</v>
      </c>
      <c r="H13" s="32">
        <f>'4-6-5车辆'!P14</f>
        <v>0</v>
      </c>
      <c r="I13" s="32">
        <f t="shared" si="2"/>
        <v>0</v>
      </c>
      <c r="J13" s="32">
        <f t="shared" si="3"/>
        <v>0</v>
      </c>
      <c r="K13" s="32" t="str">
        <f t="shared" si="4"/>
        <v/>
      </c>
      <c r="L13" s="32" t="str">
        <f t="shared" si="5"/>
        <v/>
      </c>
    </row>
    <row r="14" spans="1:12" ht="15.75" customHeight="1">
      <c r="A14" s="351" t="s">
        <v>457</v>
      </c>
      <c r="B14" s="142" t="s">
        <v>458</v>
      </c>
      <c r="C14" s="24">
        <f>'4-6-6电子设备'!J19</f>
        <v>0</v>
      </c>
      <c r="D14" s="32">
        <f>'4-6-6电子设备'!K19</f>
        <v>0</v>
      </c>
      <c r="E14" s="24">
        <f>'4-6-6电子设备'!L19</f>
        <v>0</v>
      </c>
      <c r="F14" s="32">
        <f>'4-6-6电子设备'!M19</f>
        <v>0</v>
      </c>
      <c r="G14" s="32">
        <f>'4-6-6电子设备'!N19</f>
        <v>0</v>
      </c>
      <c r="H14" s="32">
        <f>'4-6-6电子设备'!P19</f>
        <v>0</v>
      </c>
      <c r="I14" s="32">
        <f t="shared" si="2"/>
        <v>0</v>
      </c>
      <c r="J14" s="32">
        <f t="shared" si="3"/>
        <v>0</v>
      </c>
      <c r="K14" s="32" t="str">
        <f t="shared" si="4"/>
        <v/>
      </c>
      <c r="L14" s="32" t="str">
        <f t="shared" si="5"/>
        <v/>
      </c>
    </row>
    <row r="15" spans="1:12" ht="15.75" customHeight="1">
      <c r="A15" s="351"/>
      <c r="B15" s="142"/>
      <c r="C15" s="24"/>
      <c r="D15" s="32"/>
      <c r="E15" s="32"/>
      <c r="F15" s="32"/>
      <c r="G15" s="32"/>
      <c r="H15" s="32"/>
      <c r="I15" s="32"/>
      <c r="J15" s="32"/>
      <c r="K15" s="32" t="str">
        <f t="shared" si="4"/>
        <v/>
      </c>
      <c r="L15" s="32" t="str">
        <f t="shared" si="5"/>
        <v/>
      </c>
    </row>
    <row r="16" spans="1:12" ht="15.75" customHeight="1">
      <c r="A16" s="351" t="s">
        <v>929</v>
      </c>
      <c r="B16" s="142" t="s">
        <v>930</v>
      </c>
      <c r="C16" s="32">
        <f t="shared" ref="C16:F16" si="8">C11+C6</f>
        <v>0</v>
      </c>
      <c r="D16" s="32">
        <f t="shared" si="8"/>
        <v>0</v>
      </c>
      <c r="E16" s="32">
        <f t="shared" si="8"/>
        <v>0</v>
      </c>
      <c r="F16" s="32">
        <f t="shared" si="8"/>
        <v>0</v>
      </c>
      <c r="G16" s="32">
        <f>G11+G6</f>
        <v>3251500</v>
      </c>
      <c r="H16" s="32">
        <f>H11+H6</f>
        <v>1250313</v>
      </c>
      <c r="I16" s="32">
        <f t="shared" ref="I16" si="9">G16-E16</f>
        <v>3251500</v>
      </c>
      <c r="J16" s="32">
        <f t="shared" ref="J16" si="10">H16-F16</f>
        <v>1250313</v>
      </c>
      <c r="K16" s="32" t="str">
        <f t="shared" ref="K16" si="11">IF(E16=0,"",I16/E16*100)</f>
        <v/>
      </c>
      <c r="L16" s="32" t="str">
        <f t="shared" ref="L16" si="12">IF(F16=0,"",J16/F16*100)</f>
        <v/>
      </c>
    </row>
    <row r="17" spans="1:12" ht="15.75" customHeight="1">
      <c r="A17" s="351"/>
      <c r="B17" s="142"/>
      <c r="C17" s="24"/>
      <c r="D17" s="32"/>
      <c r="E17" s="32"/>
      <c r="F17" s="32"/>
      <c r="G17" s="32"/>
      <c r="H17" s="32"/>
      <c r="I17" s="32"/>
      <c r="J17" s="32"/>
      <c r="K17" s="32"/>
      <c r="L17" s="32"/>
    </row>
    <row r="18" spans="1:12" ht="15.75" customHeight="1">
      <c r="A18" s="351" t="s">
        <v>931</v>
      </c>
      <c r="B18" s="142" t="s">
        <v>921</v>
      </c>
      <c r="C18" s="24"/>
      <c r="D18" s="32">
        <f>'4-6-7土地'!L27</f>
        <v>0</v>
      </c>
      <c r="E18" s="32">
        <f>'4-12-1无形-土地'!K11</f>
        <v>0</v>
      </c>
      <c r="F18" s="32">
        <f>E18</f>
        <v>0</v>
      </c>
      <c r="G18" s="32">
        <f>'4-12-1无形-土地'!N11</f>
        <v>3415700</v>
      </c>
      <c r="H18" s="32">
        <f>G18</f>
        <v>3415700</v>
      </c>
      <c r="I18" s="32">
        <f t="shared" si="2"/>
        <v>3415700</v>
      </c>
      <c r="J18" s="32">
        <f t="shared" si="3"/>
        <v>3415700</v>
      </c>
      <c r="K18" s="32" t="str">
        <f t="shared" si="4"/>
        <v/>
      </c>
      <c r="L18" s="32" t="str">
        <f t="shared" si="5"/>
        <v/>
      </c>
    </row>
    <row r="19" spans="1:12" ht="15.75" hidden="1" customHeight="1">
      <c r="A19" s="140"/>
      <c r="B19" s="143"/>
      <c r="C19" s="24"/>
      <c r="D19" s="32"/>
      <c r="E19" s="32"/>
      <c r="F19" s="32"/>
      <c r="G19" s="32"/>
      <c r="H19" s="32"/>
      <c r="I19" s="32"/>
      <c r="J19" s="32"/>
      <c r="K19" s="32" t="str">
        <f t="shared" si="4"/>
        <v/>
      </c>
      <c r="L19" s="32" t="str">
        <f t="shared" si="5"/>
        <v/>
      </c>
    </row>
    <row r="20" spans="1:12" ht="15.75" hidden="1" customHeight="1">
      <c r="A20" s="140" t="s">
        <v>459</v>
      </c>
      <c r="B20" s="141" t="s">
        <v>460</v>
      </c>
      <c r="C20" s="24">
        <f>'4-6-8井巷工程'!Q18</f>
        <v>0</v>
      </c>
      <c r="D20" s="24">
        <f>'4-6-8井巷工程'!R18</f>
        <v>0</v>
      </c>
      <c r="E20" s="24">
        <f>'4-6-8井巷工程'!S18</f>
        <v>0</v>
      </c>
      <c r="F20" s="24">
        <f>'4-6-8井巷工程'!T18</f>
        <v>0</v>
      </c>
      <c r="G20" s="24">
        <f>'4-6-8井巷工程'!U18</f>
        <v>0</v>
      </c>
      <c r="H20" s="32">
        <f>'4-6-8井巷工程'!W18</f>
        <v>0</v>
      </c>
      <c r="I20" s="32">
        <f>G20-E20</f>
        <v>0</v>
      </c>
      <c r="J20" s="32">
        <f>H20-F20</f>
        <v>0</v>
      </c>
      <c r="K20" s="32" t="str">
        <f t="shared" si="4"/>
        <v/>
      </c>
      <c r="L20" s="32" t="str">
        <f t="shared" si="5"/>
        <v/>
      </c>
    </row>
    <row r="21" spans="1:12" ht="15.75" customHeight="1">
      <c r="A21" s="140"/>
      <c r="B21" s="141"/>
      <c r="C21" s="24"/>
      <c r="D21" s="24"/>
      <c r="E21" s="24"/>
      <c r="F21" s="24"/>
      <c r="G21" s="24"/>
      <c r="H21" s="32"/>
      <c r="I21" s="32"/>
      <c r="J21" s="32"/>
      <c r="K21" s="32"/>
      <c r="L21" s="32"/>
    </row>
    <row r="22" spans="1:12" ht="15.75" customHeight="1">
      <c r="A22" s="459" t="s">
        <v>927</v>
      </c>
      <c r="B22" s="460"/>
      <c r="C22" s="24">
        <f>C6+C11+C18+C20</f>
        <v>0</v>
      </c>
      <c r="D22" s="24">
        <f>D6+D11+D18+D20</f>
        <v>0</v>
      </c>
      <c r="E22" s="24">
        <f>E16+E18</f>
        <v>0</v>
      </c>
      <c r="F22" s="24">
        <f>F16+F18</f>
        <v>0</v>
      </c>
      <c r="G22" s="24">
        <f t="shared" ref="G22:H22" si="13">G16+G18</f>
        <v>6667200</v>
      </c>
      <c r="H22" s="24">
        <f t="shared" si="13"/>
        <v>4666013</v>
      </c>
      <c r="I22" s="32">
        <f>G22-E22</f>
        <v>6667200</v>
      </c>
      <c r="J22" s="32">
        <f>H22-F22</f>
        <v>4666013</v>
      </c>
      <c r="K22" s="32" t="str">
        <f t="shared" si="4"/>
        <v/>
      </c>
      <c r="L22" s="32" t="str">
        <f t="shared" si="5"/>
        <v/>
      </c>
    </row>
    <row r="23" spans="1:12" ht="15.75" hidden="1" customHeight="1">
      <c r="A23" s="404" t="s">
        <v>461</v>
      </c>
      <c r="B23" s="405"/>
      <c r="C23" s="24">
        <f>'4-6-1房屋建筑物'!I26+'4-6-2构筑物'!J64+'4-6-3管道沟槽'!I18+'4-6-4机器设备'!J16+'4-6-5车辆'!J13+'4-6-6电子设备'!J18</f>
        <v>0</v>
      </c>
      <c r="D23" s="24">
        <f>'4-6-1房屋建筑物'!J26+'4-6-2构筑物'!K64+'4-6-3管道沟槽'!J18+'4-6-4机器设备'!K16+'4-6-5车辆'!K13+'4-6-6电子设备'!K18</f>
        <v>0</v>
      </c>
      <c r="E23" s="24">
        <f>'4-6-1房屋建筑物'!K26+'4-6-2构筑物'!L64+'4-6-3管道沟槽'!K18+'4-6-4机器设备'!L16+'4-6-5车辆'!L13+'4-6-6电子设备'!L18</f>
        <v>0</v>
      </c>
      <c r="F23" s="24">
        <f>'4-6-1房屋建筑物'!L26+'4-6-2构筑物'!M64+'4-6-3管道沟槽'!L18+'4-6-4机器设备'!M16+'4-6-5车辆'!M13+'4-6-6电子设备'!M18</f>
        <v>0</v>
      </c>
      <c r="G23" s="24">
        <f>'4-6-1房屋建筑物'!M26+'4-6-2构筑物'!N64+'4-6-3管道沟槽'!M18+'4-6-4机器设备'!N16+'4-6-5车辆'!N13+'4-6-6电子设备'!N18</f>
        <v>0</v>
      </c>
      <c r="H23" s="24">
        <f>'4-6-1房屋建筑物'!N26+'4-6-2构筑物'!O64+'4-6-3管道沟槽'!N18+'4-6-4机器设备'!O16+'4-6-5车辆'!O13+'4-6-6电子设备'!O18</f>
        <v>0</v>
      </c>
      <c r="I23" s="32"/>
      <c r="J23" s="32"/>
      <c r="K23" s="32" t="str">
        <f t="shared" si="4"/>
        <v/>
      </c>
      <c r="L23" s="32" t="str">
        <f t="shared" si="5"/>
        <v/>
      </c>
    </row>
    <row r="24" spans="1:12" ht="15.75" hidden="1" customHeight="1">
      <c r="A24" s="461" t="s">
        <v>928</v>
      </c>
      <c r="B24" s="462"/>
      <c r="C24" s="24">
        <f t="shared" ref="C24:H24" si="14">C22-C23</f>
        <v>0</v>
      </c>
      <c r="D24" s="24">
        <f t="shared" si="14"/>
        <v>0</v>
      </c>
      <c r="E24" s="24">
        <f t="shared" si="14"/>
        <v>0</v>
      </c>
      <c r="F24" s="24">
        <f t="shared" si="14"/>
        <v>0</v>
      </c>
      <c r="G24" s="24">
        <f t="shared" si="14"/>
        <v>6667200</v>
      </c>
      <c r="H24" s="24">
        <f t="shared" si="14"/>
        <v>4666013</v>
      </c>
      <c r="I24" s="32">
        <f>G24-E24</f>
        <v>6667200</v>
      </c>
      <c r="J24" s="32">
        <f>H24-F24</f>
        <v>4666013</v>
      </c>
      <c r="K24" s="32" t="str">
        <f t="shared" si="4"/>
        <v/>
      </c>
      <c r="L24" s="32" t="str">
        <f t="shared" si="5"/>
        <v/>
      </c>
    </row>
    <row r="25" spans="1:12" ht="15.75" customHeight="1">
      <c r="A25" s="28" t="str">
        <f>'4-5-4投资性地产'!A27</f>
        <v>被评估单位（或产权持有单位）
填表人：</v>
      </c>
      <c r="G25" s="29" t="str">
        <f>IF(封面!C19="","资产评估专业人员："&amp;封面!C15,"资产评估专业人员："&amp;封面!C15&amp;"、"&amp;封面!C19&amp;"")</f>
        <v>资产评估专业人员：邓晓川、张文斌、严浩</v>
      </c>
      <c r="H25" s="29"/>
      <c r="I25" s="29"/>
      <c r="J25" s="29"/>
      <c r="K25" s="29"/>
      <c r="L25" s="29"/>
    </row>
    <row r="26" spans="1:12" ht="15.75" customHeight="1">
      <c r="A26" s="28" t="str">
        <f>'4-5-4投资性地产'!A28</f>
        <v>填表日期：2024年12月5日</v>
      </c>
    </row>
    <row r="28" spans="1:12" ht="15.75" customHeight="1">
      <c r="E28" s="66"/>
      <c r="F28" s="163"/>
    </row>
    <row r="29" spans="1:12" ht="15.75" customHeight="1">
      <c r="F29" s="163"/>
    </row>
    <row r="31" spans="1:12" ht="15.75" customHeight="1">
      <c r="F31" s="66"/>
    </row>
    <row r="33" spans="6:6" ht="15.75" customHeight="1">
      <c r="F33" s="66">
        <f>F6-F31</f>
        <v>0</v>
      </c>
    </row>
  </sheetData>
  <mergeCells count="13">
    <mergeCell ref="A1:L1"/>
    <mergeCell ref="A2:L2"/>
    <mergeCell ref="I3:L3"/>
    <mergeCell ref="C4:D4"/>
    <mergeCell ref="E4:F4"/>
    <mergeCell ref="G4:H4"/>
    <mergeCell ref="I4:J4"/>
    <mergeCell ref="K4:L4"/>
    <mergeCell ref="A22:B22"/>
    <mergeCell ref="A23:B23"/>
    <mergeCell ref="A24:B24"/>
    <mergeCell ref="A4:A5"/>
    <mergeCell ref="B4:B5"/>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blackAndWhite="1" r:id="rId1"/>
  <headerFooter scaleWithDoc="0">
    <oddHeader>&amp;R&amp;"宋体,常规"&amp;10表&amp;"Times New Roman,常规"4-6
&amp;"宋体,常规"共&amp;"Times New Roman,常规"&amp;N&amp;"宋体,常规"页第&amp;"Times New Roman,常规"&amp;P&amp;"宋体,常规"页</oddHeader>
  </headerFooter>
</worksheet>
</file>

<file path=xl/worksheets/sheet46.xml><?xml version="1.0" encoding="utf-8"?>
<worksheet xmlns="http://schemas.openxmlformats.org/spreadsheetml/2006/main" xmlns:r="http://schemas.openxmlformats.org/officeDocument/2006/relationships">
  <sheetPr codeName="Sheet42">
    <pageSetUpPr fitToPage="1"/>
  </sheetPr>
  <dimension ref="A1:AB29"/>
  <sheetViews>
    <sheetView workbookViewId="0">
      <pane xSplit="9" ySplit="5" topLeftCell="K6" activePane="bottomRight" state="frozen"/>
      <selection activeCell="I16" sqref="I16"/>
      <selection pane="topRight" activeCell="I16" sqref="I16"/>
      <selection pane="bottomLeft" activeCell="I16" sqref="I16"/>
      <selection pane="bottomRight" activeCell="A26" sqref="A26:XFD27"/>
    </sheetView>
  </sheetViews>
  <sheetFormatPr defaultColWidth="9" defaultRowHeight="15.75" customHeight="1"/>
  <cols>
    <col min="1" max="1" width="5" style="13" customWidth="1"/>
    <col min="2" max="2" width="7.19921875" style="13" customWidth="1"/>
    <col min="3" max="3" width="15.5" style="285" customWidth="1"/>
    <col min="4" max="4" width="9.3984375" style="285" customWidth="1"/>
    <col min="5" max="5" width="12" style="308" customWidth="1"/>
    <col min="6" max="6" width="4.5" style="13" hidden="1" customWidth="1"/>
    <col min="7" max="7" width="8.3984375" style="135" customWidth="1"/>
    <col min="8" max="8" width="7.69921875" style="13" customWidth="1"/>
    <col min="9" max="10" width="12.09765625" style="13" hidden="1" customWidth="1"/>
    <col min="11" max="13" width="12.09765625" style="13" customWidth="1"/>
    <col min="14" max="14" width="5" style="13" customWidth="1"/>
    <col min="15" max="15" width="12.09765625" style="13" customWidth="1"/>
    <col min="16" max="16" width="6.59765625" style="13" customWidth="1"/>
    <col min="17" max="17" width="9.69921875" style="13" customWidth="1"/>
    <col min="18" max="18" width="7.5" style="13" customWidth="1"/>
    <col min="19" max="20" width="13.8984375" style="13" customWidth="1"/>
    <col min="21" max="22" width="11.8984375" style="13" customWidth="1"/>
    <col min="23" max="24" width="14.09765625" style="13" customWidth="1"/>
    <col min="25" max="25" width="9" style="13"/>
    <col min="26" max="26" width="12.8984375" style="13" customWidth="1"/>
    <col min="27" max="27" width="7.09765625" style="13" customWidth="1"/>
    <col min="28" max="28" width="12.8984375" style="13" customWidth="1"/>
    <col min="29" max="16384" width="9" style="13"/>
  </cols>
  <sheetData>
    <row r="1" spans="1:28" s="11" customFormat="1" ht="30" customHeight="1">
      <c r="A1" s="400" t="s">
        <v>462</v>
      </c>
      <c r="B1" s="400"/>
      <c r="C1" s="400"/>
      <c r="D1" s="400"/>
      <c r="E1" s="400"/>
      <c r="F1" s="400"/>
      <c r="G1" s="400"/>
      <c r="H1" s="400"/>
      <c r="I1" s="400"/>
      <c r="J1" s="400"/>
      <c r="K1" s="400"/>
      <c r="L1" s="400"/>
      <c r="M1" s="400"/>
      <c r="N1" s="400"/>
      <c r="O1" s="400"/>
      <c r="P1" s="400"/>
      <c r="Q1" s="400"/>
      <c r="R1" s="400"/>
    </row>
    <row r="2" spans="1:28" ht="14.1" customHeight="1">
      <c r="A2" s="387" t="str">
        <f>'4-6资产汇总'!A2:L2</f>
        <v>评估基准日：2024年12月5日</v>
      </c>
      <c r="B2" s="387"/>
      <c r="C2" s="387"/>
      <c r="D2" s="387"/>
      <c r="E2" s="387"/>
      <c r="F2" s="387"/>
      <c r="G2" s="387"/>
      <c r="H2" s="387"/>
      <c r="I2" s="387"/>
      <c r="J2" s="387"/>
      <c r="K2" s="387"/>
      <c r="L2" s="387"/>
      <c r="M2" s="387"/>
      <c r="N2" s="387"/>
      <c r="O2" s="387"/>
      <c r="P2" s="387"/>
      <c r="Q2" s="387"/>
      <c r="R2" s="387"/>
    </row>
    <row r="3" spans="1:28" ht="15.75" customHeight="1">
      <c r="A3" s="16" t="str">
        <f>'表3-1货币汇总表'!A3</f>
        <v>被评估单位（或产权持有人）：攀枝花市尚亿科技有限责任公司</v>
      </c>
      <c r="Q3" s="52"/>
      <c r="R3" s="17" t="s">
        <v>151</v>
      </c>
    </row>
    <row r="4" spans="1:28" s="12" customFormat="1" ht="15.75" customHeight="1">
      <c r="A4" s="407" t="s">
        <v>152</v>
      </c>
      <c r="B4" s="407" t="s">
        <v>417</v>
      </c>
      <c r="C4" s="415" t="s">
        <v>463</v>
      </c>
      <c r="D4" s="470" t="s">
        <v>420</v>
      </c>
      <c r="E4" s="472" t="s">
        <v>421</v>
      </c>
      <c r="F4" s="444" t="s">
        <v>332</v>
      </c>
      <c r="G4" s="474" t="s">
        <v>464</v>
      </c>
      <c r="H4" s="415" t="s">
        <v>423</v>
      </c>
      <c r="I4" s="407" t="str">
        <f>'4-6资产汇总'!C4</f>
        <v>账面价值</v>
      </c>
      <c r="J4" s="408"/>
      <c r="K4" s="407" t="str">
        <f>'4-6资产汇总'!E4</f>
        <v>申报价值</v>
      </c>
      <c r="L4" s="408"/>
      <c r="M4" s="407" t="s">
        <v>118</v>
      </c>
      <c r="N4" s="408"/>
      <c r="O4" s="408"/>
      <c r="P4" s="415" t="s">
        <v>154</v>
      </c>
      <c r="Q4" s="409" t="s">
        <v>955</v>
      </c>
      <c r="R4" s="415" t="s">
        <v>212</v>
      </c>
      <c r="S4" s="463" t="s">
        <v>942</v>
      </c>
      <c r="T4" s="464"/>
      <c r="U4" s="463" t="s">
        <v>943</v>
      </c>
      <c r="V4" s="464"/>
      <c r="W4" s="463" t="s">
        <v>944</v>
      </c>
      <c r="X4" s="465"/>
      <c r="Y4" s="465"/>
      <c r="Z4" s="463" t="s">
        <v>946</v>
      </c>
      <c r="AA4" s="465"/>
      <c r="AB4" s="465"/>
    </row>
    <row r="5" spans="1:28" s="12" customFormat="1" ht="24.75" customHeight="1">
      <c r="A5" s="408"/>
      <c r="B5" s="408"/>
      <c r="C5" s="416"/>
      <c r="D5" s="471"/>
      <c r="E5" s="473"/>
      <c r="F5" s="445"/>
      <c r="G5" s="421"/>
      <c r="H5" s="408"/>
      <c r="I5" s="46" t="s">
        <v>425</v>
      </c>
      <c r="J5" s="18" t="s">
        <v>426</v>
      </c>
      <c r="K5" s="46" t="s">
        <v>425</v>
      </c>
      <c r="L5" s="18" t="s">
        <v>426</v>
      </c>
      <c r="M5" s="18" t="s">
        <v>425</v>
      </c>
      <c r="N5" s="69" t="s">
        <v>358</v>
      </c>
      <c r="O5" s="18" t="s">
        <v>426</v>
      </c>
      <c r="P5" s="408"/>
      <c r="Q5" s="410"/>
      <c r="R5" s="408"/>
      <c r="S5" s="48" t="s">
        <v>936</v>
      </c>
      <c r="T5" s="48" t="s">
        <v>937</v>
      </c>
      <c r="U5" s="48" t="s">
        <v>936</v>
      </c>
      <c r="V5" s="48" t="s">
        <v>937</v>
      </c>
      <c r="W5" s="48" t="s">
        <v>936</v>
      </c>
      <c r="X5" s="48" t="s">
        <v>937</v>
      </c>
      <c r="Y5" s="48" t="s">
        <v>945</v>
      </c>
      <c r="Z5" s="48" t="s">
        <v>947</v>
      </c>
      <c r="AA5" s="48" t="s">
        <v>945</v>
      </c>
      <c r="AB5" s="48" t="s">
        <v>948</v>
      </c>
    </row>
    <row r="6" spans="1:28" ht="25.2" customHeight="1">
      <c r="A6" s="330">
        <f>IF([1]房屋!A3="","",[1]房屋!A3)</f>
        <v>1</v>
      </c>
      <c r="B6" s="331" t="str">
        <f>IF([1]房屋!B3="","",[1]房屋!B3)</f>
        <v>未办理</v>
      </c>
      <c r="C6" s="332" t="str">
        <f>IF([1]房屋!C3="","",[1]房屋!C3)</f>
        <v>办公楼</v>
      </c>
      <c r="D6" s="333" t="str">
        <f>IF([1]房屋!E3="","",[1]房屋!E3)</f>
        <v>砖混</v>
      </c>
      <c r="E6" s="333">
        <f>IF([2]房屋类!F4="","",[2]房屋类!F4)</f>
        <v>39290.9375</v>
      </c>
      <c r="F6" s="334">
        <f>IF([1]房屋!F3="","",[1]房屋!F3)</f>
        <v>3</v>
      </c>
      <c r="G6" s="335">
        <f>IF([1]房屋!I3="","",[1]房屋!I3)</f>
        <v>616.92999999999995</v>
      </c>
      <c r="H6" s="32">
        <f t="shared" ref="H6:H7" si="0">I6/G6</f>
        <v>0</v>
      </c>
      <c r="I6" s="126"/>
      <c r="J6" s="32"/>
      <c r="K6" s="32" t="str">
        <f t="shared" ref="K6:L8" si="1">IF(I6="","",I6)</f>
        <v/>
      </c>
      <c r="L6" s="32" t="str">
        <f t="shared" si="1"/>
        <v/>
      </c>
      <c r="M6" s="340">
        <f>IF(C6="","",ROUND('[3]计算-房屋'!K3+'[3]计算-房屋装修'!K3,-2))</f>
        <v>1152900</v>
      </c>
      <c r="N6" s="341">
        <f>IF(M6="","",ROUND(('[3]计算-房屋'!N3+'[3]计算-房屋装修'!N3)/('[3]计算-房屋装修'!K3+'[3]计算-房屋'!K3)*100,0))</f>
        <v>62</v>
      </c>
      <c r="O6" s="340">
        <f>IF(C6="","",M6*N6/100)</f>
        <v>714798</v>
      </c>
      <c r="P6" s="342" t="str">
        <f>IF(L6="","",IF(L6=0,"",(O6-L6)/L6*100))</f>
        <v/>
      </c>
      <c r="Q6" s="340">
        <f>IF(M6="","",M6/G6)</f>
        <v>1868.77</v>
      </c>
      <c r="R6" s="22"/>
      <c r="S6" s="163"/>
      <c r="T6" s="163"/>
      <c r="U6" s="66"/>
      <c r="V6" s="66"/>
      <c r="W6" s="66">
        <f>U6+S6+M6</f>
        <v>1152900</v>
      </c>
      <c r="X6" s="66">
        <f>V6+T6+O6</f>
        <v>714798</v>
      </c>
      <c r="Y6" s="13">
        <f>X6/W6</f>
        <v>0.62</v>
      </c>
      <c r="Z6" s="66">
        <f>ROUND(W6,-2)</f>
        <v>1152900</v>
      </c>
      <c r="AA6" s="361">
        <f>ROUND(Y6,2)</f>
        <v>0.62</v>
      </c>
      <c r="AB6" s="66">
        <f>Z6*AA6</f>
        <v>714798</v>
      </c>
    </row>
    <row r="7" spans="1:28" ht="25.2" customHeight="1">
      <c r="A7" s="330">
        <f>IF(C7="","",A6+1)</f>
        <v>2</v>
      </c>
      <c r="B7" s="331" t="str">
        <f>IF([1]房屋!B4="","",[1]房屋!B4)</f>
        <v>未办理</v>
      </c>
      <c r="C7" s="332" t="str">
        <f>IF([1]房屋!C4="","",[1]房屋!C4)</f>
        <v>地磅房</v>
      </c>
      <c r="D7" s="333" t="str">
        <f>IF([1]房屋!E4="","",[1]房屋!E4)</f>
        <v>砖混</v>
      </c>
      <c r="E7" s="333">
        <f>IF([2]房屋类!F5="","",[2]房屋类!F5)</f>
        <v>39290.9375</v>
      </c>
      <c r="F7" s="334">
        <f>IF([1]房屋!F4="","",[1]房屋!F4)</f>
        <v>1</v>
      </c>
      <c r="G7" s="335">
        <f>IF([1]房屋!I4="","",[1]房屋!I4)</f>
        <v>9.4499999999999993</v>
      </c>
      <c r="H7" s="32">
        <f t="shared" si="0"/>
        <v>0</v>
      </c>
      <c r="I7" s="24"/>
      <c r="J7" s="32"/>
      <c r="K7" s="32" t="str">
        <f t="shared" si="1"/>
        <v/>
      </c>
      <c r="L7" s="32" t="str">
        <f t="shared" si="1"/>
        <v/>
      </c>
      <c r="M7" s="340">
        <f>IF(C7="","",ROUND('[3]计算-房屋'!K4+'[3]计算-房屋装修'!K4,-2))</f>
        <v>15100</v>
      </c>
      <c r="N7" s="341">
        <f>IF(M7="","",ROUND(('[3]计算-房屋'!N4+'[3]计算-房屋装修'!N4)/('[3]计算-房屋装修'!K4+'[3]计算-房屋'!K4)*100,0))</f>
        <v>60</v>
      </c>
      <c r="O7" s="340">
        <f t="shared" ref="O7:O21" si="2">IF(C7="","",M7*N7/100)</f>
        <v>9060</v>
      </c>
      <c r="P7" s="342" t="str">
        <f t="shared" ref="P7:P17" si="3">IF(L7="","",IF(L7=0,"",(O7-L7)/L7*100))</f>
        <v/>
      </c>
      <c r="Q7" s="340">
        <f t="shared" ref="Q7:Q21" si="4">IF(M7="","",M7/G7)</f>
        <v>1597.88</v>
      </c>
      <c r="R7" s="22"/>
      <c r="S7" s="163"/>
      <c r="T7" s="163"/>
      <c r="U7" s="66"/>
      <c r="V7" s="66"/>
      <c r="W7" s="66">
        <f t="shared" ref="W7:W13" si="5">U7+S7+M7</f>
        <v>15100</v>
      </c>
      <c r="X7" s="66">
        <f t="shared" ref="X7:X13" si="6">V7+T7+O7</f>
        <v>9060</v>
      </c>
      <c r="Y7" s="13">
        <f t="shared" ref="Y7:Y13" si="7">X7/W7</f>
        <v>0.6</v>
      </c>
      <c r="Z7" s="66">
        <f t="shared" ref="Z7:Z13" si="8">ROUND(W7,-2)</f>
        <v>15100</v>
      </c>
      <c r="AA7" s="361">
        <f t="shared" ref="AA7:AA13" si="9">ROUND(Y7,2)</f>
        <v>0.6</v>
      </c>
      <c r="AB7" s="66">
        <f t="shared" ref="AB7:AB13" si="10">Z7*AA7</f>
        <v>9060</v>
      </c>
    </row>
    <row r="8" spans="1:28" ht="25.2" customHeight="1">
      <c r="A8" s="330">
        <f t="shared" ref="A8:A17" si="11">IF(C8="","",A7+1)</f>
        <v>3</v>
      </c>
      <c r="B8" s="331" t="str">
        <f>IF([1]房屋!B5="","",[1]房屋!B5)</f>
        <v>未办理</v>
      </c>
      <c r="C8" s="332" t="str">
        <f>IF([1]房屋!C5="","",[1]房屋!C5)</f>
        <v>职工宿舍</v>
      </c>
      <c r="D8" s="368" t="str">
        <f>IF([1]房屋!E5="","",[1]房屋!E5)</f>
        <v>砖墙彩钢瓦顶</v>
      </c>
      <c r="E8" s="333">
        <f>IF([2]房屋类!F6="","",[2]房屋类!F6)</f>
        <v>39290.9375</v>
      </c>
      <c r="F8" s="334">
        <f>IF([1]房屋!F5="","",[1]房屋!F5)</f>
        <v>1</v>
      </c>
      <c r="G8" s="335">
        <f>IF([1]房屋!I5="","",[1]房屋!I5)</f>
        <v>82.8</v>
      </c>
      <c r="H8" s="32">
        <f>I8/G8</f>
        <v>0</v>
      </c>
      <c r="I8" s="24"/>
      <c r="J8" s="32"/>
      <c r="K8" s="32" t="str">
        <f t="shared" si="1"/>
        <v/>
      </c>
      <c r="L8" s="32" t="str">
        <f t="shared" si="1"/>
        <v/>
      </c>
      <c r="M8" s="340">
        <f>IF(C8="","",ROUND('[3]计算-房屋'!K5+'[3]计算-房屋装修'!K5,-2))</f>
        <v>122200</v>
      </c>
      <c r="N8" s="341">
        <f>IF(M8="","",ROUND(('[3]计算-房屋'!N5+'[3]计算-房屋装修'!N5)/('[3]计算-房屋装修'!K5+'[3]计算-房屋'!K5)*100,0))</f>
        <v>48</v>
      </c>
      <c r="O8" s="340">
        <f t="shared" si="2"/>
        <v>58656</v>
      </c>
      <c r="P8" s="342" t="str">
        <f t="shared" si="3"/>
        <v/>
      </c>
      <c r="Q8" s="340">
        <f t="shared" si="4"/>
        <v>1475.85</v>
      </c>
      <c r="R8" s="22"/>
      <c r="S8" s="163"/>
      <c r="T8" s="163"/>
      <c r="U8" s="66"/>
      <c r="V8" s="66"/>
      <c r="W8" s="66">
        <f t="shared" si="5"/>
        <v>122200</v>
      </c>
      <c r="X8" s="66">
        <f t="shared" si="6"/>
        <v>58656</v>
      </c>
      <c r="Y8" s="13">
        <f t="shared" si="7"/>
        <v>0.48</v>
      </c>
      <c r="Z8" s="66">
        <f t="shared" si="8"/>
        <v>122200</v>
      </c>
      <c r="AA8" s="361">
        <f t="shared" si="9"/>
        <v>0.48</v>
      </c>
      <c r="AB8" s="66">
        <f t="shared" si="10"/>
        <v>58656</v>
      </c>
    </row>
    <row r="9" spans="1:28" ht="25.2" customHeight="1">
      <c r="A9" s="330" t="str">
        <f t="shared" si="11"/>
        <v/>
      </c>
      <c r="B9" s="331" t="str">
        <f>IF([1]房屋!B6="","",[1]房屋!B6)</f>
        <v/>
      </c>
      <c r="C9" s="332" t="str">
        <f>IF([1]房屋!C6="","",[1]房屋!C6)</f>
        <v/>
      </c>
      <c r="D9" s="333" t="str">
        <f>IF([1]房屋!E6="","",[1]房屋!E6)</f>
        <v/>
      </c>
      <c r="E9" s="333"/>
      <c r="F9" s="334" t="str">
        <f>IF([1]房屋!F6="","",[1]房屋!F6)</f>
        <v/>
      </c>
      <c r="G9" s="335" t="str">
        <f>IF([1]房屋!I6="","",[1]房屋!I6)</f>
        <v/>
      </c>
      <c r="H9" s="32"/>
      <c r="I9" s="24"/>
      <c r="J9" s="32"/>
      <c r="K9" s="32"/>
      <c r="L9" s="32"/>
      <c r="M9" s="340" t="str">
        <f>IF(C9="","",ROUND('[3]计算-房屋'!K6+'[3]计算-房屋装修'!K6,-2))</f>
        <v/>
      </c>
      <c r="N9" s="341" t="str">
        <f>IF(M9="","",ROUND(('[3]计算-房屋'!N6+'[3]计算-房屋装修'!N6)/('[3]计算-房屋装修'!K6+'[3]计算-房屋'!K6)*100,0))</f>
        <v/>
      </c>
      <c r="O9" s="340" t="str">
        <f t="shared" si="2"/>
        <v/>
      </c>
      <c r="P9" s="342" t="str">
        <f t="shared" si="3"/>
        <v/>
      </c>
      <c r="Q9" s="340" t="str">
        <f t="shared" si="4"/>
        <v/>
      </c>
      <c r="R9" s="22"/>
      <c r="S9" s="163">
        <f>'4-6-4机器设备'!N17</f>
        <v>0</v>
      </c>
      <c r="T9" s="163">
        <f>'4-6-4机器设备'!P17</f>
        <v>0</v>
      </c>
      <c r="U9" s="66"/>
      <c r="V9" s="66"/>
      <c r="W9" s="66" t="e">
        <f t="shared" si="5"/>
        <v>#VALUE!</v>
      </c>
      <c r="X9" s="66" t="e">
        <f t="shared" si="6"/>
        <v>#VALUE!</v>
      </c>
      <c r="Y9" s="13" t="e">
        <f t="shared" si="7"/>
        <v>#VALUE!</v>
      </c>
      <c r="Z9" s="66" t="e">
        <f t="shared" si="8"/>
        <v>#VALUE!</v>
      </c>
      <c r="AA9" s="361" t="e">
        <f t="shared" si="9"/>
        <v>#VALUE!</v>
      </c>
      <c r="AB9" s="66" t="e">
        <f t="shared" si="10"/>
        <v>#VALUE!</v>
      </c>
    </row>
    <row r="10" spans="1:28" ht="25.2" customHeight="1">
      <c r="A10" s="330" t="str">
        <f t="shared" si="11"/>
        <v/>
      </c>
      <c r="B10" s="331" t="str">
        <f>IF([1]房屋!B7="","",[1]房屋!B7)</f>
        <v/>
      </c>
      <c r="C10" s="332" t="str">
        <f>IF([1]房屋!C7="","",[1]房屋!C7)</f>
        <v/>
      </c>
      <c r="D10" s="333" t="str">
        <f>IF([1]房屋!E7="","",[1]房屋!E7)</f>
        <v/>
      </c>
      <c r="E10" s="333"/>
      <c r="F10" s="334" t="str">
        <f>IF([1]房屋!F7="","",[1]房屋!F7)</f>
        <v/>
      </c>
      <c r="G10" s="335" t="str">
        <f>IF([1]房屋!I7="","",[1]房屋!I7)</f>
        <v/>
      </c>
      <c r="H10" s="32"/>
      <c r="I10" s="24"/>
      <c r="J10" s="32"/>
      <c r="K10" s="32"/>
      <c r="L10" s="32"/>
      <c r="M10" s="340" t="str">
        <f>IF(C10="","",ROUND('[3]计算-房屋'!K7+'[3]计算-房屋装修'!K7,-2))</f>
        <v/>
      </c>
      <c r="N10" s="341" t="str">
        <f>IF(M10="","",ROUND(('[3]计算-房屋'!N7+'[3]计算-房屋装修'!N7)/('[3]计算-房屋装修'!K7+'[3]计算-房屋'!K7)*100,0))</f>
        <v/>
      </c>
      <c r="O10" s="340" t="str">
        <f t="shared" si="2"/>
        <v/>
      </c>
      <c r="P10" s="342" t="str">
        <f t="shared" si="3"/>
        <v/>
      </c>
      <c r="Q10" s="340" t="str">
        <f t="shared" si="4"/>
        <v/>
      </c>
      <c r="R10" s="22"/>
      <c r="S10" s="163"/>
      <c r="T10" s="163"/>
      <c r="U10" s="66"/>
      <c r="V10" s="66"/>
      <c r="W10" s="66" t="e">
        <f t="shared" si="5"/>
        <v>#VALUE!</v>
      </c>
      <c r="X10" s="66" t="e">
        <f t="shared" si="6"/>
        <v>#VALUE!</v>
      </c>
      <c r="Y10" s="13" t="e">
        <f t="shared" si="7"/>
        <v>#VALUE!</v>
      </c>
      <c r="Z10" s="66" t="e">
        <f t="shared" si="8"/>
        <v>#VALUE!</v>
      </c>
      <c r="AA10" s="361" t="e">
        <f t="shared" si="9"/>
        <v>#VALUE!</v>
      </c>
      <c r="AB10" s="66" t="e">
        <f t="shared" si="10"/>
        <v>#VALUE!</v>
      </c>
    </row>
    <row r="11" spans="1:28" ht="25.2" customHeight="1">
      <c r="A11" s="330" t="str">
        <f t="shared" si="11"/>
        <v/>
      </c>
      <c r="B11" s="331" t="str">
        <f>IF([1]房屋!B8="","",[1]房屋!B8)</f>
        <v/>
      </c>
      <c r="C11" s="332" t="str">
        <f>IF([1]房屋!C8="","",[1]房屋!C8)</f>
        <v/>
      </c>
      <c r="D11" s="333" t="str">
        <f>IF([1]房屋!E8="","",[1]房屋!E8)</f>
        <v/>
      </c>
      <c r="E11" s="333"/>
      <c r="F11" s="334" t="str">
        <f>IF([1]房屋!F8="","",[1]房屋!F8)</f>
        <v/>
      </c>
      <c r="G11" s="335" t="str">
        <f>IF([1]房屋!I8="","",[1]房屋!I8)</f>
        <v/>
      </c>
      <c r="H11" s="32"/>
      <c r="I11" s="24"/>
      <c r="J11" s="32"/>
      <c r="K11" s="32"/>
      <c r="L11" s="32"/>
      <c r="M11" s="340" t="str">
        <f>IF(C11="","",ROUND('[3]计算-房屋'!K8+'[3]计算-房屋装修'!K8,-2))</f>
        <v/>
      </c>
      <c r="N11" s="341" t="str">
        <f>IF(M11="","",ROUND(('[3]计算-房屋'!N8+'[3]计算-房屋装修'!N8)/('[3]计算-房屋装修'!K8+'[3]计算-房屋'!K8)*100,0))</f>
        <v/>
      </c>
      <c r="O11" s="340" t="str">
        <f t="shared" si="2"/>
        <v/>
      </c>
      <c r="P11" s="342" t="str">
        <f t="shared" si="3"/>
        <v/>
      </c>
      <c r="Q11" s="340" t="str">
        <f t="shared" si="4"/>
        <v/>
      </c>
      <c r="R11" s="22"/>
      <c r="S11" s="163"/>
      <c r="T11" s="163"/>
      <c r="U11" s="66"/>
      <c r="V11" s="66"/>
      <c r="W11" s="66" t="e">
        <f t="shared" si="5"/>
        <v>#VALUE!</v>
      </c>
      <c r="X11" s="66" t="e">
        <f t="shared" si="6"/>
        <v>#VALUE!</v>
      </c>
      <c r="Y11" s="13" t="e">
        <f t="shared" si="7"/>
        <v>#VALUE!</v>
      </c>
      <c r="Z11" s="66" t="e">
        <f t="shared" si="8"/>
        <v>#VALUE!</v>
      </c>
      <c r="AA11" s="361" t="e">
        <f t="shared" si="9"/>
        <v>#VALUE!</v>
      </c>
      <c r="AB11" s="66" t="e">
        <f t="shared" si="10"/>
        <v>#VALUE!</v>
      </c>
    </row>
    <row r="12" spans="1:28" ht="25.2" hidden="1" customHeight="1">
      <c r="A12" s="330" t="str">
        <f t="shared" si="11"/>
        <v/>
      </c>
      <c r="B12" s="331" t="str">
        <f>IF([1]房屋!B9="","",[1]房屋!B9)</f>
        <v/>
      </c>
      <c r="C12" s="332" t="str">
        <f>IF([1]房屋!C9="","",[1]房屋!C9)</f>
        <v/>
      </c>
      <c r="D12" s="333" t="str">
        <f>IF([1]房屋!E9="","",[1]房屋!E9)</f>
        <v/>
      </c>
      <c r="E12" s="333"/>
      <c r="F12" s="334" t="str">
        <f>IF([1]房屋!F9="","",[1]房屋!F9)</f>
        <v/>
      </c>
      <c r="G12" s="335" t="str">
        <f>IF([1]房屋!I9="","",[1]房屋!I9)</f>
        <v/>
      </c>
      <c r="H12" s="32"/>
      <c r="I12" s="24"/>
      <c r="J12" s="32"/>
      <c r="K12" s="32"/>
      <c r="L12" s="32"/>
      <c r="M12" s="340" t="str">
        <f>IF(C12="","",ROUND('[3]计算-房屋'!K9+'[3]计算-房屋装修'!K9,-2))</f>
        <v/>
      </c>
      <c r="N12" s="341" t="str">
        <f>IF(M12="","",ROUND(('[3]计算-房屋'!N9+'[3]计算-房屋装修'!N9)/('[3]计算-房屋装修'!K9+'[3]计算-房屋'!K9)*100,0))</f>
        <v/>
      </c>
      <c r="O12" s="340" t="str">
        <f t="shared" si="2"/>
        <v/>
      </c>
      <c r="P12" s="342" t="str">
        <f t="shared" si="3"/>
        <v/>
      </c>
      <c r="Q12" s="340" t="str">
        <f t="shared" si="4"/>
        <v/>
      </c>
      <c r="R12" s="22"/>
      <c r="S12" s="163"/>
      <c r="T12" s="163"/>
      <c r="U12" s="66"/>
      <c r="V12" s="66"/>
      <c r="W12" s="66" t="e">
        <f t="shared" si="5"/>
        <v>#VALUE!</v>
      </c>
      <c r="X12" s="66" t="e">
        <f t="shared" si="6"/>
        <v>#VALUE!</v>
      </c>
      <c r="Y12" s="13" t="e">
        <f t="shared" si="7"/>
        <v>#VALUE!</v>
      </c>
      <c r="Z12" s="66" t="e">
        <f t="shared" si="8"/>
        <v>#VALUE!</v>
      </c>
      <c r="AA12" s="361" t="e">
        <f t="shared" si="9"/>
        <v>#VALUE!</v>
      </c>
      <c r="AB12" s="66" t="e">
        <f t="shared" si="10"/>
        <v>#VALUE!</v>
      </c>
    </row>
    <row r="13" spans="1:28" ht="25.2" hidden="1" customHeight="1">
      <c r="A13" s="330" t="str">
        <f t="shared" si="11"/>
        <v/>
      </c>
      <c r="B13" s="331" t="str">
        <f>IF([1]房屋!B10="","",[1]房屋!B10)</f>
        <v/>
      </c>
      <c r="C13" s="332" t="str">
        <f>IF([1]房屋!C10="","",[1]房屋!C10)</f>
        <v/>
      </c>
      <c r="D13" s="333" t="str">
        <f>IF([1]房屋!E10="","",[1]房屋!E10)</f>
        <v/>
      </c>
      <c r="E13" s="333"/>
      <c r="F13" s="334" t="str">
        <f>IF([1]房屋!F10="","",[1]房屋!F10)</f>
        <v/>
      </c>
      <c r="G13" s="335" t="str">
        <f>IF([1]房屋!I10="","",[1]房屋!I10)</f>
        <v/>
      </c>
      <c r="H13" s="32"/>
      <c r="I13" s="24"/>
      <c r="J13" s="32"/>
      <c r="K13" s="32"/>
      <c r="L13" s="32"/>
      <c r="M13" s="340" t="str">
        <f>IF(C13="","",ROUND('[3]计算-房屋'!K10+'[3]计算-房屋装修'!K10,-2))</f>
        <v/>
      </c>
      <c r="N13" s="341" t="str">
        <f>IF(M13="","",ROUND(('[3]计算-房屋'!N10+'[3]计算-房屋装修'!N10)/('[3]计算-房屋装修'!K10+'[3]计算-房屋'!K10)*100,0))</f>
        <v/>
      </c>
      <c r="O13" s="340" t="str">
        <f t="shared" si="2"/>
        <v/>
      </c>
      <c r="P13" s="342" t="str">
        <f t="shared" si="3"/>
        <v/>
      </c>
      <c r="Q13" s="340" t="str">
        <f t="shared" si="4"/>
        <v/>
      </c>
      <c r="R13" s="22"/>
      <c r="S13" s="163"/>
      <c r="T13" s="163"/>
      <c r="U13" s="66"/>
      <c r="V13" s="66"/>
      <c r="W13" s="66" t="e">
        <f t="shared" si="5"/>
        <v>#VALUE!</v>
      </c>
      <c r="X13" s="66" t="e">
        <f t="shared" si="6"/>
        <v>#VALUE!</v>
      </c>
      <c r="Y13" s="13" t="e">
        <f t="shared" si="7"/>
        <v>#VALUE!</v>
      </c>
      <c r="Z13" s="66" t="e">
        <f t="shared" si="8"/>
        <v>#VALUE!</v>
      </c>
      <c r="AA13" s="361" t="e">
        <f t="shared" si="9"/>
        <v>#VALUE!</v>
      </c>
      <c r="AB13" s="66" t="e">
        <f t="shared" si="10"/>
        <v>#VALUE!</v>
      </c>
    </row>
    <row r="14" spans="1:28" ht="25.2" hidden="1" customHeight="1">
      <c r="A14" s="330" t="str">
        <f t="shared" si="11"/>
        <v/>
      </c>
      <c r="B14" s="331" t="str">
        <f>IF([1]房屋!B11="","",[1]房屋!B11)</f>
        <v/>
      </c>
      <c r="C14" s="332" t="str">
        <f>IF([1]房屋!C11="","",[1]房屋!C11)</f>
        <v/>
      </c>
      <c r="D14" s="333" t="str">
        <f>IF([1]房屋!E11="","",[1]房屋!E11)</f>
        <v/>
      </c>
      <c r="E14" s="333"/>
      <c r="F14" s="334" t="str">
        <f>IF([1]房屋!F11="","",[1]房屋!F11)</f>
        <v/>
      </c>
      <c r="G14" s="335" t="str">
        <f>IF([1]房屋!I11="","",[1]房屋!I11)</f>
        <v/>
      </c>
      <c r="H14" s="32"/>
      <c r="I14" s="24"/>
      <c r="J14" s="32"/>
      <c r="K14" s="32"/>
      <c r="L14" s="32"/>
      <c r="M14" s="340" t="str">
        <f>IF(C14="","",ROUND('[3]计算-房屋'!K11+'[3]计算-房屋装修'!K11,-2))</f>
        <v/>
      </c>
      <c r="N14" s="341" t="str">
        <f>IF(M14="","",ROUND(('[3]计算-房屋'!N11+'[3]计算-房屋装修'!N11)/('[3]计算-房屋装修'!K11+'[3]计算-房屋'!K11)*100,0))</f>
        <v/>
      </c>
      <c r="O14" s="340" t="str">
        <f t="shared" si="2"/>
        <v/>
      </c>
      <c r="P14" s="342" t="str">
        <f t="shared" si="3"/>
        <v/>
      </c>
      <c r="Q14" s="340" t="str">
        <f t="shared" si="4"/>
        <v/>
      </c>
      <c r="R14" s="22"/>
      <c r="S14" s="163"/>
      <c r="T14" s="163"/>
      <c r="U14" s="66"/>
      <c r="V14" s="66"/>
    </row>
    <row r="15" spans="1:28" ht="25.2" hidden="1" customHeight="1">
      <c r="A15" s="330" t="str">
        <f t="shared" si="11"/>
        <v/>
      </c>
      <c r="B15" s="331" t="str">
        <f>IF([1]房屋!B12="","",[1]房屋!B12)</f>
        <v/>
      </c>
      <c r="C15" s="332" t="str">
        <f>IF([1]房屋!C12="","",[1]房屋!C12)</f>
        <v/>
      </c>
      <c r="D15" s="333" t="str">
        <f>IF([1]房屋!E12="","",[1]房屋!E12)</f>
        <v/>
      </c>
      <c r="E15" s="333"/>
      <c r="F15" s="334" t="str">
        <f>IF([1]房屋!F12="","",[1]房屋!F12)</f>
        <v/>
      </c>
      <c r="G15" s="335" t="str">
        <f>IF([1]房屋!I12="","",[1]房屋!I12)</f>
        <v/>
      </c>
      <c r="H15" s="32"/>
      <c r="I15" s="24"/>
      <c r="J15" s="32"/>
      <c r="K15" s="32"/>
      <c r="L15" s="32"/>
      <c r="M15" s="340" t="str">
        <f>IF(C15="","",ROUND('[3]计算-房屋'!K12+'[3]计算-房屋装修'!K12,-2))</f>
        <v/>
      </c>
      <c r="N15" s="341" t="str">
        <f>IF(M15="","",ROUND(('[3]计算-房屋'!N12+'[3]计算-房屋装修'!N12)/('[3]计算-房屋装修'!K12+'[3]计算-房屋'!K12)*100,0))</f>
        <v/>
      </c>
      <c r="O15" s="340" t="str">
        <f t="shared" si="2"/>
        <v/>
      </c>
      <c r="P15" s="342" t="str">
        <f t="shared" si="3"/>
        <v/>
      </c>
      <c r="Q15" s="340" t="str">
        <f t="shared" si="4"/>
        <v/>
      </c>
      <c r="R15" s="22"/>
      <c r="S15" s="163"/>
      <c r="T15" s="163"/>
      <c r="U15" s="66"/>
      <c r="V15" s="66"/>
    </row>
    <row r="16" spans="1:28" ht="25.2" hidden="1" customHeight="1">
      <c r="A16" s="330" t="str">
        <f t="shared" si="11"/>
        <v/>
      </c>
      <c r="B16" s="331" t="str">
        <f>IF([1]房屋!B13="","",[1]房屋!B13)</f>
        <v/>
      </c>
      <c r="C16" s="332" t="str">
        <f>IF([1]房屋!C13="","",[1]房屋!C13)</f>
        <v/>
      </c>
      <c r="D16" s="333" t="str">
        <f>IF([1]房屋!E13="","",[1]房屋!E13)</f>
        <v/>
      </c>
      <c r="E16" s="333"/>
      <c r="F16" s="334" t="str">
        <f>IF([1]房屋!F13="","",[1]房屋!F13)</f>
        <v/>
      </c>
      <c r="G16" s="335" t="str">
        <f>IF([1]房屋!I13="","",[1]房屋!I13)</f>
        <v/>
      </c>
      <c r="H16" s="32"/>
      <c r="I16" s="24"/>
      <c r="J16" s="32"/>
      <c r="K16" s="32"/>
      <c r="L16" s="32"/>
      <c r="M16" s="340" t="str">
        <f>IF(C16="","",ROUND('[3]计算-房屋'!K13+'[3]计算-房屋装修'!K13,-2))</f>
        <v/>
      </c>
      <c r="N16" s="341" t="str">
        <f>IF(M16="","",ROUND(('[3]计算-房屋'!N13+'[3]计算-房屋装修'!N13)/('[3]计算-房屋装修'!K13+'[3]计算-房屋'!K13)*100,0))</f>
        <v/>
      </c>
      <c r="O16" s="340" t="str">
        <f t="shared" si="2"/>
        <v/>
      </c>
      <c r="P16" s="342" t="str">
        <f t="shared" si="3"/>
        <v/>
      </c>
      <c r="Q16" s="340" t="str">
        <f t="shared" si="4"/>
        <v/>
      </c>
      <c r="R16" s="22"/>
      <c r="S16" s="163"/>
      <c r="T16" s="163"/>
      <c r="U16" s="66"/>
      <c r="V16" s="66"/>
    </row>
    <row r="17" spans="1:22" ht="25.2" hidden="1" customHeight="1">
      <c r="A17" s="330" t="str">
        <f t="shared" si="11"/>
        <v/>
      </c>
      <c r="B17" s="331" t="str">
        <f>IF([1]房屋!B14="","",[1]房屋!B14)</f>
        <v/>
      </c>
      <c r="C17" s="332" t="str">
        <f>IF([1]房屋!C14="","",[1]房屋!C14)</f>
        <v/>
      </c>
      <c r="D17" s="333" t="str">
        <f>IF([1]房屋!E14="","",[1]房屋!E14)</f>
        <v/>
      </c>
      <c r="E17" s="333"/>
      <c r="F17" s="334" t="str">
        <f>IF([1]房屋!F14="","",[1]房屋!F14)</f>
        <v/>
      </c>
      <c r="G17" s="335" t="str">
        <f>IF([1]房屋!I14="","",[1]房屋!I14)</f>
        <v/>
      </c>
      <c r="H17" s="32"/>
      <c r="I17" s="24"/>
      <c r="J17" s="32"/>
      <c r="K17" s="32"/>
      <c r="L17" s="32"/>
      <c r="M17" s="340" t="str">
        <f>IF(C17="","",ROUND('[3]计算-房屋'!K14+'[3]计算-房屋装修'!K14,-2))</f>
        <v/>
      </c>
      <c r="N17" s="341" t="str">
        <f>IF(M17="","",ROUND(('[3]计算-房屋'!N14+'[3]计算-房屋装修'!N14)/('[3]计算-房屋装修'!K14+'[3]计算-房屋'!K14)*100,0))</f>
        <v/>
      </c>
      <c r="O17" s="340" t="str">
        <f t="shared" si="2"/>
        <v/>
      </c>
      <c r="P17" s="342" t="str">
        <f t="shared" si="3"/>
        <v/>
      </c>
      <c r="Q17" s="340" t="str">
        <f t="shared" si="4"/>
        <v/>
      </c>
      <c r="R17" s="22"/>
      <c r="S17" s="163"/>
      <c r="T17" s="163"/>
      <c r="U17" s="66"/>
      <c r="V17" s="66"/>
    </row>
    <row r="18" spans="1:22" ht="25.2" hidden="1" customHeight="1">
      <c r="A18" s="330" t="str">
        <f t="shared" ref="A18:A21" si="12">IF(C18="","",A17+1)</f>
        <v/>
      </c>
      <c r="B18" s="331" t="str">
        <f>IF([1]房屋!B15="","",[1]房屋!B15)</f>
        <v/>
      </c>
      <c r="C18" s="332" t="str">
        <f>IF([1]房屋!C15="","",[1]房屋!C15)</f>
        <v/>
      </c>
      <c r="D18" s="333" t="str">
        <f>IF([1]房屋!E15="","",[1]房屋!E15)</f>
        <v/>
      </c>
      <c r="E18" s="333"/>
      <c r="F18" s="334" t="str">
        <f>IF([1]房屋!F15="","",[1]房屋!F15)</f>
        <v/>
      </c>
      <c r="G18" s="335" t="str">
        <f>IF([1]房屋!I15="","",[1]房屋!I15)</f>
        <v/>
      </c>
      <c r="H18" s="32"/>
      <c r="I18" s="24"/>
      <c r="J18" s="32"/>
      <c r="K18" s="32"/>
      <c r="L18" s="32"/>
      <c r="M18" s="340" t="str">
        <f>IF(C18="","",ROUND('[3]计算-房屋'!K15+'[3]计算-房屋装修'!K15,-2))</f>
        <v/>
      </c>
      <c r="N18" s="341" t="str">
        <f>IF(M18="","",ROUND(('[3]计算-房屋'!N15+'[3]计算-房屋装修'!N15)/('[3]计算-房屋装修'!K15+'[3]计算-房屋'!K15)*100,0))</f>
        <v/>
      </c>
      <c r="O18" s="340" t="str">
        <f t="shared" si="2"/>
        <v/>
      </c>
      <c r="P18" s="342" t="str">
        <f t="shared" ref="P18:P21" si="13">IF(L18="","",IF(L18=0,"",(O18-L18)/L18*100))</f>
        <v/>
      </c>
      <c r="Q18" s="340" t="str">
        <f t="shared" si="4"/>
        <v/>
      </c>
      <c r="R18" s="22"/>
      <c r="S18" s="163"/>
      <c r="T18" s="163"/>
      <c r="U18" s="66"/>
      <c r="V18" s="66"/>
    </row>
    <row r="19" spans="1:22" ht="25.2" hidden="1" customHeight="1">
      <c r="A19" s="330" t="str">
        <f t="shared" si="12"/>
        <v/>
      </c>
      <c r="B19" s="331" t="str">
        <f>IF([1]房屋!B16="","",[1]房屋!B16)</f>
        <v/>
      </c>
      <c r="C19" s="332" t="str">
        <f>IF([1]房屋!C16="","",[1]房屋!C16)</f>
        <v/>
      </c>
      <c r="D19" s="333" t="str">
        <f>IF([1]房屋!E16="","",[1]房屋!E16)</f>
        <v/>
      </c>
      <c r="E19" s="333"/>
      <c r="F19" s="334" t="str">
        <f>IF([1]房屋!F16="","",[1]房屋!F16)</f>
        <v/>
      </c>
      <c r="G19" s="335" t="str">
        <f>IF([1]房屋!I16="","",[1]房屋!I16)</f>
        <v/>
      </c>
      <c r="H19" s="32"/>
      <c r="I19" s="24"/>
      <c r="J19" s="32"/>
      <c r="K19" s="32"/>
      <c r="L19" s="32"/>
      <c r="M19" s="340" t="str">
        <f>IF(C19="","",ROUND('[3]计算-房屋'!K16+'[3]计算-房屋装修'!K16,-2))</f>
        <v/>
      </c>
      <c r="N19" s="341" t="str">
        <f>IF(M19="","",ROUND(('[3]计算-房屋'!N16+'[3]计算-房屋装修'!N16)/('[3]计算-房屋装修'!K16+'[3]计算-房屋'!K16)*100,0))</f>
        <v/>
      </c>
      <c r="O19" s="340" t="str">
        <f t="shared" si="2"/>
        <v/>
      </c>
      <c r="P19" s="342" t="str">
        <f t="shared" si="13"/>
        <v/>
      </c>
      <c r="Q19" s="340" t="str">
        <f t="shared" si="4"/>
        <v/>
      </c>
      <c r="R19" s="22"/>
      <c r="S19" s="163"/>
      <c r="T19" s="163"/>
      <c r="U19" s="66"/>
      <c r="V19" s="66"/>
    </row>
    <row r="20" spans="1:22" ht="25.2" hidden="1" customHeight="1">
      <c r="A20" s="330" t="str">
        <f t="shared" si="12"/>
        <v/>
      </c>
      <c r="B20" s="331" t="str">
        <f>IF([1]房屋!B17="","",[1]房屋!B17)</f>
        <v/>
      </c>
      <c r="C20" s="332" t="str">
        <f>IF([1]房屋!C17="","",[1]房屋!C17)</f>
        <v/>
      </c>
      <c r="D20" s="333" t="str">
        <f>IF([1]房屋!E17="","",[1]房屋!E17)</f>
        <v/>
      </c>
      <c r="E20" s="333"/>
      <c r="F20" s="334" t="str">
        <f>IF([1]房屋!F17="","",[1]房屋!F17)</f>
        <v/>
      </c>
      <c r="G20" s="335" t="str">
        <f>IF([1]房屋!I17="","",[1]房屋!I17)</f>
        <v/>
      </c>
      <c r="H20" s="32"/>
      <c r="I20" s="24"/>
      <c r="J20" s="32"/>
      <c r="K20" s="32"/>
      <c r="L20" s="32"/>
      <c r="M20" s="340" t="str">
        <f>IF(C20="","",ROUND('[3]计算-房屋'!K17+'[3]计算-房屋装修'!K17,-2))</f>
        <v/>
      </c>
      <c r="N20" s="341" t="str">
        <f>IF(M20="","",ROUND(('[3]计算-房屋'!N17+'[3]计算-房屋装修'!N17)/('[3]计算-房屋装修'!K17+'[3]计算-房屋'!K17)*100,0))</f>
        <v/>
      </c>
      <c r="O20" s="340" t="str">
        <f t="shared" si="2"/>
        <v/>
      </c>
      <c r="P20" s="342" t="str">
        <f t="shared" si="13"/>
        <v/>
      </c>
      <c r="Q20" s="340" t="str">
        <f t="shared" si="4"/>
        <v/>
      </c>
      <c r="R20" s="22"/>
      <c r="S20" s="163"/>
      <c r="T20" s="163"/>
      <c r="U20" s="66"/>
      <c r="V20" s="66"/>
    </row>
    <row r="21" spans="1:22" ht="25.2" hidden="1" customHeight="1">
      <c r="A21" s="330" t="str">
        <f t="shared" si="12"/>
        <v/>
      </c>
      <c r="B21" s="331" t="str">
        <f>IF([1]房屋!B18="","",[1]房屋!B18)</f>
        <v/>
      </c>
      <c r="C21" s="332" t="str">
        <f>IF([1]房屋!C18="","",[1]房屋!C18)</f>
        <v/>
      </c>
      <c r="D21" s="333" t="str">
        <f>IF([1]房屋!E18="","",[1]房屋!E18)</f>
        <v/>
      </c>
      <c r="E21" s="333"/>
      <c r="F21" s="334" t="str">
        <f>IF([1]房屋!F18="","",[1]房屋!F18)</f>
        <v/>
      </c>
      <c r="G21" s="335" t="str">
        <f>IF([1]房屋!I18="","",[1]房屋!I18)</f>
        <v/>
      </c>
      <c r="H21" s="32"/>
      <c r="I21" s="24"/>
      <c r="J21" s="32"/>
      <c r="K21" s="32"/>
      <c r="L21" s="32"/>
      <c r="M21" s="340" t="str">
        <f>IF(C21="","",ROUND('[3]计算-房屋'!K18+'[3]计算-房屋装修'!K18,-2))</f>
        <v/>
      </c>
      <c r="N21" s="341" t="str">
        <f>IF(M21="","",ROUND(('[3]计算-房屋'!N18+'[3]计算-房屋装修'!N18)/('[3]计算-房屋装修'!K18+'[3]计算-房屋'!K18)*100,0))</f>
        <v/>
      </c>
      <c r="O21" s="340" t="str">
        <f t="shared" si="2"/>
        <v/>
      </c>
      <c r="P21" s="342" t="str">
        <f t="shared" si="13"/>
        <v/>
      </c>
      <c r="Q21" s="340" t="str">
        <f t="shared" si="4"/>
        <v/>
      </c>
      <c r="R21" s="22"/>
      <c r="S21" s="163"/>
      <c r="T21" s="163"/>
      <c r="U21" s="66"/>
      <c r="V21" s="66"/>
    </row>
    <row r="22" spans="1:22" ht="25.2" hidden="1" customHeight="1">
      <c r="A22" s="330"/>
      <c r="B22" s="331"/>
      <c r="C22" s="332"/>
      <c r="D22" s="333"/>
      <c r="E22" s="333"/>
      <c r="F22" s="334"/>
      <c r="G22" s="335"/>
      <c r="H22" s="32"/>
      <c r="I22" s="24"/>
      <c r="J22" s="32"/>
      <c r="K22" s="32"/>
      <c r="L22" s="32"/>
      <c r="M22" s="340"/>
      <c r="N22" s="341"/>
      <c r="O22" s="340"/>
      <c r="P22" s="342"/>
      <c r="Q22" s="340"/>
      <c r="R22" s="22"/>
    </row>
    <row r="23" spans="1:22" ht="25.2" hidden="1" customHeight="1">
      <c r="A23" s="330"/>
      <c r="B23" s="331"/>
      <c r="C23" s="332"/>
      <c r="D23" s="333"/>
      <c r="E23" s="333"/>
      <c r="F23" s="334"/>
      <c r="G23" s="335"/>
      <c r="H23" s="32"/>
      <c r="I23" s="24"/>
      <c r="J23" s="32"/>
      <c r="K23" s="32"/>
      <c r="L23" s="32"/>
      <c r="M23" s="340"/>
      <c r="N23" s="341"/>
      <c r="O23" s="340"/>
      <c r="P23" s="342"/>
      <c r="Q23" s="340"/>
      <c r="R23" s="22"/>
    </row>
    <row r="24" spans="1:22" ht="25.2" customHeight="1">
      <c r="A24" s="21"/>
      <c r="B24" s="22"/>
      <c r="C24" s="304"/>
      <c r="D24" s="78"/>
      <c r="E24" s="309"/>
      <c r="F24" s="23"/>
      <c r="G24" s="136"/>
      <c r="H24" s="32"/>
      <c r="I24" s="24"/>
      <c r="J24" s="32"/>
      <c r="K24" s="32" t="str">
        <f>IF(I24="","",I24)</f>
        <v/>
      </c>
      <c r="L24" s="32" t="str">
        <f>IF(J24="","",J24)</f>
        <v/>
      </c>
      <c r="M24" s="32"/>
      <c r="N24" s="96"/>
      <c r="O24" s="32"/>
      <c r="P24" s="127" t="str">
        <f>IF(L24="","",IF(L24=0,"",(O24-L24)/L24*100))</f>
        <v/>
      </c>
      <c r="Q24" s="32"/>
      <c r="R24" s="22"/>
    </row>
    <row r="25" spans="1:22" ht="25.2" customHeight="1">
      <c r="A25" s="468" t="s">
        <v>465</v>
      </c>
      <c r="B25" s="469"/>
      <c r="C25" s="413"/>
      <c r="D25" s="78"/>
      <c r="E25" s="309"/>
      <c r="F25" s="23"/>
      <c r="G25" s="136">
        <f>SUM(G6:G24)</f>
        <v>709.18</v>
      </c>
      <c r="H25" s="32">
        <f>IF(G25=0,"",I25/G25)</f>
        <v>0</v>
      </c>
      <c r="I25" s="24">
        <f t="shared" ref="I25:O25" si="14">SUM(I6:I24)</f>
        <v>0</v>
      </c>
      <c r="J25" s="24">
        <f t="shared" si="14"/>
        <v>0</v>
      </c>
      <c r="K25" s="24">
        <f t="shared" si="14"/>
        <v>0</v>
      </c>
      <c r="L25" s="24">
        <f t="shared" si="14"/>
        <v>0</v>
      </c>
      <c r="M25" s="24">
        <f t="shared" si="14"/>
        <v>1290200</v>
      </c>
      <c r="N25" s="24"/>
      <c r="O25" s="24">
        <f t="shared" si="14"/>
        <v>782514</v>
      </c>
      <c r="P25" s="127" t="str">
        <f>IF(L25="","",IF(L25=0,"",(O25-L25)/L25*100))</f>
        <v/>
      </c>
      <c r="Q25" s="32">
        <f>IF(G25="","",M25/G25)</f>
        <v>1819.28</v>
      </c>
      <c r="R25" s="22"/>
      <c r="S25" s="24">
        <f t="shared" ref="S25:V25" si="15">SUM(S6:S24)</f>
        <v>0</v>
      </c>
      <c r="T25" s="24">
        <f t="shared" si="15"/>
        <v>0</v>
      </c>
      <c r="U25" s="24">
        <f t="shared" si="15"/>
        <v>0</v>
      </c>
      <c r="V25" s="24">
        <f t="shared" si="15"/>
        <v>0</v>
      </c>
    </row>
    <row r="26" spans="1:22" ht="25.2" hidden="1" customHeight="1">
      <c r="A26" s="466" t="s">
        <v>466</v>
      </c>
      <c r="B26" s="467"/>
      <c r="C26" s="437"/>
      <c r="D26" s="312"/>
      <c r="E26" s="310"/>
      <c r="F26" s="32"/>
      <c r="G26" s="136"/>
      <c r="H26" s="32" t="str">
        <f>IF(G26=0,"",I26/G26)</f>
        <v/>
      </c>
      <c r="I26" s="32"/>
      <c r="J26" s="32"/>
      <c r="K26" s="26"/>
      <c r="L26" s="26"/>
      <c r="M26" s="26"/>
      <c r="N26" s="26"/>
      <c r="O26" s="26"/>
      <c r="P26" s="127" t="str">
        <f>IF(L26="","",IF(L26=0,"",(O26-L26)/L26*100))</f>
        <v/>
      </c>
      <c r="Q26" s="32" t="str">
        <f>IF(G26="","",M26/G26)</f>
        <v/>
      </c>
      <c r="R26" s="26"/>
    </row>
    <row r="27" spans="1:22" ht="25.2" hidden="1" customHeight="1">
      <c r="A27" s="468" t="s">
        <v>283</v>
      </c>
      <c r="B27" s="469"/>
      <c r="C27" s="413"/>
      <c r="D27" s="78"/>
      <c r="E27" s="309"/>
      <c r="F27" s="23"/>
      <c r="G27" s="136">
        <f>G25</f>
        <v>709.18</v>
      </c>
      <c r="H27" s="32">
        <f>IF(G27=0,"",I27/G27)</f>
        <v>0</v>
      </c>
      <c r="I27" s="24">
        <f>I25-I26</f>
        <v>0</v>
      </c>
      <c r="J27" s="24">
        <f>J25-J26</f>
        <v>0</v>
      </c>
      <c r="K27" s="24">
        <f>K25-K26</f>
        <v>0</v>
      </c>
      <c r="L27" s="24">
        <f>L25-L26</f>
        <v>0</v>
      </c>
      <c r="M27" s="24">
        <f>M25-M26</f>
        <v>1290200</v>
      </c>
      <c r="N27" s="24"/>
      <c r="O27" s="24">
        <f>O25-O26</f>
        <v>782514</v>
      </c>
      <c r="P27" s="127" t="str">
        <f>IF(L27="","",IF(L27=0,"",(O27-L27)/L27*100))</f>
        <v/>
      </c>
      <c r="Q27" s="32">
        <f>IF(G27="","",M27/G27)</f>
        <v>1819.28</v>
      </c>
      <c r="R27" s="22"/>
      <c r="S27" s="24">
        <f t="shared" ref="S27:V27" si="16">S25-S26</f>
        <v>0</v>
      </c>
      <c r="T27" s="24">
        <f t="shared" si="16"/>
        <v>0</v>
      </c>
      <c r="U27" s="24">
        <f t="shared" si="16"/>
        <v>0</v>
      </c>
      <c r="V27" s="24">
        <f t="shared" si="16"/>
        <v>0</v>
      </c>
    </row>
    <row r="28" spans="1:22" ht="25.2" customHeight="1">
      <c r="A28" s="28" t="str">
        <f>'4-6资产汇总'!A25</f>
        <v>被评估单位（或产权持有单位）
填表人：</v>
      </c>
      <c r="B28" s="137"/>
      <c r="C28" s="313"/>
      <c r="D28" s="313"/>
      <c r="F28" s="93"/>
      <c r="G28" s="138"/>
      <c r="I28" s="29"/>
      <c r="J28" s="29"/>
      <c r="K28" s="29" t="str">
        <f>IF(封面!C19="","资产评估专业人员："&amp;封面!C15,"资产评估专业人员："&amp;封面!C15&amp;"、"&amp;封面!C19)</f>
        <v>资产评估专业人员：邓晓川、张文斌、严浩</v>
      </c>
      <c r="L28" s="29"/>
      <c r="M28" s="29"/>
      <c r="N28" s="29"/>
      <c r="O28" s="29"/>
      <c r="P28" s="29"/>
      <c r="Q28" s="29"/>
      <c r="R28" s="29"/>
    </row>
    <row r="29" spans="1:22" ht="25.2" customHeight="1">
      <c r="A29" s="28" t="str">
        <f>'4-6资产汇总'!A26</f>
        <v>填表日期：2024年12月5日</v>
      </c>
      <c r="O29" s="66"/>
      <c r="P29" s="66"/>
    </row>
  </sheetData>
  <mergeCells count="23">
    <mergeCell ref="A1:R1"/>
    <mergeCell ref="A25:C25"/>
    <mergeCell ref="A2:R2"/>
    <mergeCell ref="I4:J4"/>
    <mergeCell ref="K4:L4"/>
    <mergeCell ref="M4:O4"/>
    <mergeCell ref="D4:D5"/>
    <mergeCell ref="E4:E5"/>
    <mergeCell ref="F4:F5"/>
    <mergeCell ref="G4:G5"/>
    <mergeCell ref="H4:H5"/>
    <mergeCell ref="A27:C27"/>
    <mergeCell ref="A4:A5"/>
    <mergeCell ref="B4:B5"/>
    <mergeCell ref="C4:C5"/>
    <mergeCell ref="P4:P5"/>
    <mergeCell ref="S4:T4"/>
    <mergeCell ref="U4:V4"/>
    <mergeCell ref="W4:Y4"/>
    <mergeCell ref="Z4:AB4"/>
    <mergeCell ref="A26:C26"/>
    <mergeCell ref="Q4:Q5"/>
    <mergeCell ref="R4:R5"/>
  </mergeCells>
  <phoneticPr fontId="19" type="noConversion"/>
  <printOptions horizontalCentered="1"/>
  <pageMargins left="0.39370078740157483" right="0.39370078740157483" top="0.86614173228346458" bottom="0.86614173228346458" header="1.0236220472440944" footer="0.51181102362204722"/>
  <pageSetup paperSize="9" scale="91" fitToHeight="0" orientation="landscape" blackAndWhite="1" r:id="rId1"/>
  <headerFooter scaleWithDoc="0">
    <oddHeader>&amp;R&amp;"宋体,常规"&amp;10表&amp;"Times New Roman,常规"4-6-1
&amp;"宋体,常规"共&amp;"Times New Roman,常规"&amp;N&amp;"宋体,常规"页第&amp;"Times New Roman,常规"&amp;P&amp;"宋体,常规"页</oddHeader>
  </headerFooter>
  <legacyDrawing r:id="rId2"/>
</worksheet>
</file>

<file path=xl/worksheets/sheet47.xml><?xml version="1.0" encoding="utf-8"?>
<worksheet xmlns="http://schemas.openxmlformats.org/spreadsheetml/2006/main" xmlns:r="http://schemas.openxmlformats.org/officeDocument/2006/relationships">
  <sheetPr codeName="Sheet43">
    <pageSetUpPr fitToPage="1"/>
  </sheetPr>
  <dimension ref="A1:S74"/>
  <sheetViews>
    <sheetView workbookViewId="0">
      <pane xSplit="12" ySplit="9" topLeftCell="M10" activePane="bottomRight" state="frozen"/>
      <selection pane="topRight" activeCell="M1" sqref="M1"/>
      <selection pane="bottomLeft" activeCell="A10" sqref="A10"/>
      <selection pane="bottomRight" activeCell="S14" sqref="S14:S16"/>
    </sheetView>
  </sheetViews>
  <sheetFormatPr defaultColWidth="9" defaultRowHeight="15.75" customHeight="1"/>
  <cols>
    <col min="1" max="1" width="4.8984375" style="13" customWidth="1"/>
    <col min="2" max="2" width="12.69921875" style="285" customWidth="1"/>
    <col min="3" max="3" width="5.59765625" style="285" customWidth="1"/>
    <col min="4" max="4" width="10.5" style="308" customWidth="1"/>
    <col min="5" max="5" width="8.09765625" style="135" customWidth="1"/>
    <col min="6" max="7" width="5.09765625" style="13" customWidth="1"/>
    <col min="8" max="8" width="5.19921875" style="13" customWidth="1"/>
    <col min="9" max="9" width="9.19921875" style="135" customWidth="1"/>
    <col min="10" max="11" width="12.09765625" style="13" hidden="1" customWidth="1"/>
    <col min="12" max="13" width="8.3984375" style="13" customWidth="1"/>
    <col min="14" max="14" width="12.09765625" style="13" customWidth="1"/>
    <col min="15" max="15" width="7.19921875" style="13" customWidth="1"/>
    <col min="16" max="16" width="12.09765625" style="13" customWidth="1"/>
    <col min="17" max="17" width="7.5" style="13" customWidth="1"/>
    <col min="18" max="18" width="9.09765625" style="13" customWidth="1"/>
    <col min="19" max="19" width="11.796875" style="13" customWidth="1"/>
    <col min="20" max="16384" width="9" style="13"/>
  </cols>
  <sheetData>
    <row r="1" spans="1:19" s="11" customFormat="1" ht="30" customHeight="1">
      <c r="A1" s="400" t="s">
        <v>467</v>
      </c>
      <c r="B1" s="403"/>
      <c r="C1" s="403"/>
      <c r="D1" s="403"/>
      <c r="E1" s="403"/>
      <c r="F1" s="403"/>
      <c r="G1" s="403"/>
      <c r="H1" s="403"/>
      <c r="I1" s="403"/>
      <c r="J1" s="403"/>
      <c r="K1" s="403"/>
      <c r="L1" s="403"/>
      <c r="M1" s="403"/>
      <c r="N1" s="403"/>
      <c r="O1" s="403"/>
      <c r="P1" s="403"/>
      <c r="Q1" s="403"/>
      <c r="R1" s="403"/>
      <c r="S1" s="403"/>
    </row>
    <row r="2" spans="1:19" ht="14.1" customHeight="1">
      <c r="A2" s="387" t="str">
        <f>'4-6-1房屋建筑物'!A2:R2</f>
        <v>评估基准日：2024年12月5日</v>
      </c>
      <c r="B2" s="387"/>
      <c r="C2" s="387"/>
      <c r="D2" s="387"/>
      <c r="E2" s="387"/>
      <c r="F2" s="387"/>
      <c r="G2" s="387"/>
      <c r="H2" s="387"/>
      <c r="I2" s="401"/>
      <c r="J2" s="401"/>
      <c r="K2" s="401"/>
      <c r="L2" s="401"/>
      <c r="M2" s="401"/>
      <c r="N2" s="401"/>
      <c r="O2" s="401"/>
      <c r="P2" s="401"/>
      <c r="Q2" s="401"/>
      <c r="R2" s="401"/>
      <c r="S2" s="401"/>
    </row>
    <row r="3" spans="1:19" ht="15.75" customHeight="1">
      <c r="A3" s="16" t="str">
        <f>'表3-1货币汇总表'!A3</f>
        <v>被评估单位（或产权持有人）：攀枝花市尚亿科技有限责任公司</v>
      </c>
      <c r="P3" s="406" t="s">
        <v>151</v>
      </c>
      <c r="Q3" s="406"/>
      <c r="R3" s="406"/>
      <c r="S3" s="406"/>
    </row>
    <row r="4" spans="1:19" s="12" customFormat="1" ht="15.75" customHeight="1">
      <c r="A4" s="407" t="s">
        <v>152</v>
      </c>
      <c r="B4" s="416" t="s">
        <v>908</v>
      </c>
      <c r="C4" s="415" t="s">
        <v>420</v>
      </c>
      <c r="D4" s="472" t="s">
        <v>421</v>
      </c>
      <c r="E4" s="474" t="s">
        <v>909</v>
      </c>
      <c r="F4" s="415" t="s">
        <v>910</v>
      </c>
      <c r="G4" s="415" t="s">
        <v>907</v>
      </c>
      <c r="H4" s="409" t="s">
        <v>332</v>
      </c>
      <c r="I4" s="474" t="s">
        <v>470</v>
      </c>
      <c r="J4" s="407" t="str">
        <f>'4-6资产汇总'!C4</f>
        <v>账面价值</v>
      </c>
      <c r="K4" s="408"/>
      <c r="L4" s="407" t="str">
        <f>'4-6资产汇总'!E4</f>
        <v>申报价值</v>
      </c>
      <c r="M4" s="408"/>
      <c r="N4" s="407" t="s">
        <v>118</v>
      </c>
      <c r="O4" s="408"/>
      <c r="P4" s="408"/>
      <c r="Q4" s="415" t="s">
        <v>911</v>
      </c>
      <c r="R4" s="415" t="s">
        <v>915</v>
      </c>
      <c r="S4" s="415" t="s">
        <v>212</v>
      </c>
    </row>
    <row r="5" spans="1:19" s="12" customFormat="1" ht="15.75" customHeight="1">
      <c r="A5" s="408"/>
      <c r="B5" s="416"/>
      <c r="C5" s="416"/>
      <c r="D5" s="473"/>
      <c r="E5" s="421"/>
      <c r="F5" s="408"/>
      <c r="G5" s="408"/>
      <c r="H5" s="410"/>
      <c r="I5" s="421"/>
      <c r="J5" s="299" t="s">
        <v>425</v>
      </c>
      <c r="K5" s="300" t="s">
        <v>426</v>
      </c>
      <c r="L5" s="299" t="s">
        <v>425</v>
      </c>
      <c r="M5" s="300" t="s">
        <v>426</v>
      </c>
      <c r="N5" s="300" t="s">
        <v>425</v>
      </c>
      <c r="O5" s="302" t="s">
        <v>912</v>
      </c>
      <c r="P5" s="300" t="s">
        <v>426</v>
      </c>
      <c r="Q5" s="408"/>
      <c r="R5" s="408"/>
      <c r="S5" s="408"/>
    </row>
    <row r="6" spans="1:19" ht="25.2" customHeight="1">
      <c r="A6" s="301">
        <f>IF([1]构筑物!A3="","",[1]构筑物!A3)</f>
        <v>1</v>
      </c>
      <c r="B6" s="357" t="str">
        <f>IF([1]构筑物!B3="","",[1]构筑物!B3)</f>
        <v>进厂地坪</v>
      </c>
      <c r="C6" s="359" t="str">
        <f>IF([1]构筑物!D3="","",[1]构筑物!D3)</f>
        <v>水泥</v>
      </c>
      <c r="D6" s="333">
        <f>IF([2]房屋类!F12="","",[2]房屋类!F12)</f>
        <v>39290.9375</v>
      </c>
      <c r="E6" s="303">
        <f>IF([1]构筑物!E3="","",[1]构筑物!E3)</f>
        <v>49.5</v>
      </c>
      <c r="F6" s="319">
        <f>IF([1]构筑物!F3="","",[1]构筑物!F3)</f>
        <v>12.7</v>
      </c>
      <c r="G6" s="319" t="str">
        <f>IF([1]构筑物!G3="","",[1]构筑物!G3)</f>
        <v/>
      </c>
      <c r="H6" s="336" t="s">
        <v>934</v>
      </c>
      <c r="I6" s="350">
        <f>IF([1]构筑物!I3="","",[1]构筑物!I3)</f>
        <v>628.65</v>
      </c>
      <c r="J6" s="24"/>
      <c r="K6" s="32"/>
      <c r="L6" s="32" t="str">
        <f t="shared" ref="L6:L15" si="0">IF(J6="","",J6)</f>
        <v/>
      </c>
      <c r="M6" s="32" t="str">
        <f t="shared" ref="M6:M15" si="1">IF(K6="","",K6)</f>
        <v/>
      </c>
      <c r="N6" s="32">
        <f>IF(B6="","",'[3]计算-构筑物'!J3)</f>
        <v>88800</v>
      </c>
      <c r="O6" s="305">
        <f>IF(N6="","",'[3]计算-构筑物'!L3)</f>
        <v>39</v>
      </c>
      <c r="P6" s="32">
        <f>IF(N6="","",N6*O6/100)</f>
        <v>34632</v>
      </c>
      <c r="Q6" s="127" t="str">
        <f t="shared" ref="Q6:Q65" si="2">IF(M6="","",IF(M6=0,"",(P6-M6)/M6*100))</f>
        <v/>
      </c>
      <c r="R6" s="32">
        <f t="shared" ref="R6:R18" si="3">IF(N6="","",N6/I6)</f>
        <v>141.26</v>
      </c>
      <c r="S6" s="22"/>
    </row>
    <row r="7" spans="1:19" ht="25.2" customHeight="1">
      <c r="A7" s="330">
        <f>IF(B7="","",A6+1)</f>
        <v>2</v>
      </c>
      <c r="B7" s="357" t="str">
        <f>IF([1]构筑物!B4="","",[1]构筑物!B4)</f>
        <v>地磅房前地坪</v>
      </c>
      <c r="C7" s="359" t="str">
        <f>IF([1]构筑物!D4="","",[1]构筑物!D4)</f>
        <v>水泥</v>
      </c>
      <c r="D7" s="333">
        <f>IF([2]房屋类!F13="","",[2]房屋类!F13)</f>
        <v>39290.9375</v>
      </c>
      <c r="E7" s="319">
        <f>IF([1]构筑物!E4="","",[1]构筑物!E4)</f>
        <v>11</v>
      </c>
      <c r="F7" s="319">
        <f>IF([1]构筑物!F4="","",[1]构筑物!F4)</f>
        <v>5</v>
      </c>
      <c r="G7" s="319" t="str">
        <f>IF([1]构筑物!G4="","",[1]构筑物!G4)</f>
        <v/>
      </c>
      <c r="H7" s="336" t="s">
        <v>934</v>
      </c>
      <c r="I7" s="350">
        <f>IF([1]构筑物!I4="","",[1]构筑物!I4)</f>
        <v>55</v>
      </c>
      <c r="J7" s="24"/>
      <c r="K7" s="32"/>
      <c r="L7" s="32" t="str">
        <f t="shared" si="0"/>
        <v/>
      </c>
      <c r="M7" s="32" t="str">
        <f t="shared" si="1"/>
        <v/>
      </c>
      <c r="N7" s="32">
        <f>IF(B7="","",'[3]计算-构筑物'!J4)</f>
        <v>4800</v>
      </c>
      <c r="O7" s="363">
        <f>IF(N7="","",'[3]计算-构筑物'!L4)</f>
        <v>36</v>
      </c>
      <c r="P7" s="32">
        <f t="shared" ref="P7:P18" si="4">IF(N7="","",N7*O7/100)</f>
        <v>1728</v>
      </c>
      <c r="Q7" s="127" t="str">
        <f t="shared" si="2"/>
        <v/>
      </c>
      <c r="R7" s="32">
        <f t="shared" si="3"/>
        <v>87.27</v>
      </c>
      <c r="S7" s="22"/>
    </row>
    <row r="8" spans="1:19" s="33" customFormat="1" ht="25.2" customHeight="1">
      <c r="A8" s="330">
        <f t="shared" ref="A8:A15" si="5">IF(B8="","",A7+1)</f>
        <v>3</v>
      </c>
      <c r="B8" s="357" t="str">
        <f>IF([1]构筑物!B5="","",[1]构筑物!B5)</f>
        <v>铁粉库房前地坪</v>
      </c>
      <c r="C8" s="359" t="str">
        <f>IF([1]构筑物!D5="","",[1]构筑物!D5)</f>
        <v>水泥</v>
      </c>
      <c r="D8" s="333">
        <f>IF([2]房屋类!F14="","",[2]房屋类!F14)</f>
        <v>39290.9375</v>
      </c>
      <c r="E8" s="319">
        <f>IF([1]构筑物!E5="","",[1]构筑物!E5)</f>
        <v>43.5</v>
      </c>
      <c r="F8" s="319">
        <f>IF([1]构筑物!F5="","",[1]构筑物!F5)</f>
        <v>16.25</v>
      </c>
      <c r="G8" s="319" t="str">
        <f>IF([1]构筑物!G5="","",[1]构筑物!G5)</f>
        <v/>
      </c>
      <c r="H8" s="336" t="s">
        <v>934</v>
      </c>
      <c r="I8" s="350">
        <f>IF([1]构筑物!I5="","",[1]构筑物!I5)</f>
        <v>706.88</v>
      </c>
      <c r="J8" s="158"/>
      <c r="K8" s="185"/>
      <c r="L8" s="32" t="str">
        <f t="shared" si="0"/>
        <v/>
      </c>
      <c r="M8" s="32" t="str">
        <f t="shared" si="1"/>
        <v/>
      </c>
      <c r="N8" s="32">
        <f>IF(B8="","",'[3]计算-构筑物'!J5)</f>
        <v>99800</v>
      </c>
      <c r="O8" s="363">
        <f>IF(N8="","",'[3]计算-构筑物'!L5)</f>
        <v>39</v>
      </c>
      <c r="P8" s="32">
        <f t="shared" si="4"/>
        <v>38922</v>
      </c>
      <c r="Q8" s="320" t="str">
        <f t="shared" si="2"/>
        <v/>
      </c>
      <c r="R8" s="185">
        <f t="shared" si="3"/>
        <v>141.18</v>
      </c>
      <c r="S8" s="321"/>
    </row>
    <row r="9" spans="1:19" s="33" customFormat="1" ht="25.2" customHeight="1">
      <c r="A9" s="330">
        <f t="shared" si="5"/>
        <v>4</v>
      </c>
      <c r="B9" s="357" t="str">
        <f>IF([1]构筑物!B6="","",[1]构筑物!B6)</f>
        <v>铁粉库房东侧地坪</v>
      </c>
      <c r="C9" s="359" t="str">
        <f>IF([1]构筑物!D6="","",[1]构筑物!D6)</f>
        <v>水泥</v>
      </c>
      <c r="D9" s="333">
        <f>IF([2]房屋类!F15="","",[2]房屋类!F15)</f>
        <v>39290.9375</v>
      </c>
      <c r="E9" s="319">
        <f>IF([1]构筑物!E6="","",[1]构筑物!E6)</f>
        <v>43.5</v>
      </c>
      <c r="F9" s="319">
        <f>IF([1]构筑物!F6="","",[1]构筑物!F6)</f>
        <v>40</v>
      </c>
      <c r="G9" s="319" t="str">
        <f>IF([1]构筑物!G6="","",[1]构筑物!G6)</f>
        <v/>
      </c>
      <c r="H9" s="336" t="s">
        <v>934</v>
      </c>
      <c r="I9" s="350">
        <f>IF([1]构筑物!I6="","",[1]构筑物!I6)</f>
        <v>1740</v>
      </c>
      <c r="J9" s="158"/>
      <c r="K9" s="185"/>
      <c r="L9" s="32" t="str">
        <f t="shared" si="0"/>
        <v/>
      </c>
      <c r="M9" s="32" t="str">
        <f t="shared" si="1"/>
        <v/>
      </c>
      <c r="N9" s="32">
        <f>IF(B9="","",'[3]计算-构筑物'!J6)</f>
        <v>245800</v>
      </c>
      <c r="O9" s="363">
        <f>IF(N9="","",'[3]计算-构筑物'!L6)</f>
        <v>39</v>
      </c>
      <c r="P9" s="32">
        <f t="shared" si="4"/>
        <v>95862</v>
      </c>
      <c r="Q9" s="320" t="str">
        <f t="shared" si="2"/>
        <v/>
      </c>
      <c r="R9" s="185">
        <f t="shared" si="3"/>
        <v>141.26</v>
      </c>
      <c r="S9" s="506"/>
    </row>
    <row r="10" spans="1:19" s="33" customFormat="1" ht="25.2" customHeight="1">
      <c r="A10" s="330">
        <f t="shared" si="5"/>
        <v>5</v>
      </c>
      <c r="B10" s="357" t="str">
        <f>IF([1]构筑物!B7="","",[1]构筑物!B7)</f>
        <v>办公楼前地坪</v>
      </c>
      <c r="C10" s="359" t="str">
        <f>IF([1]构筑物!D7="","",[1]构筑物!D7)</f>
        <v>水泥</v>
      </c>
      <c r="D10" s="333">
        <f>IF([2]房屋类!F16="","",[2]房屋类!F16)</f>
        <v>39290.9375</v>
      </c>
      <c r="E10" s="319">
        <f>IF([1]构筑物!E7="","",[1]构筑物!E7)</f>
        <v>30</v>
      </c>
      <c r="F10" s="319">
        <f>IF([1]构筑物!F7="","",[1]构筑物!F7)</f>
        <v>10.1</v>
      </c>
      <c r="G10" s="319" t="str">
        <f>IF([1]构筑物!G7="","",[1]构筑物!G7)</f>
        <v/>
      </c>
      <c r="H10" s="336" t="s">
        <v>934</v>
      </c>
      <c r="I10" s="350">
        <f>IF([1]构筑物!I7="","",[1]构筑物!I7)</f>
        <v>303</v>
      </c>
      <c r="J10" s="158"/>
      <c r="K10" s="185"/>
      <c r="L10" s="32" t="str">
        <f t="shared" si="0"/>
        <v/>
      </c>
      <c r="M10" s="32" t="str">
        <f t="shared" si="1"/>
        <v/>
      </c>
      <c r="N10" s="32">
        <f>IF(B10="","",'[3]计算-构筑物'!J7)</f>
        <v>26700</v>
      </c>
      <c r="O10" s="363">
        <f>IF(N10="","",'[3]计算-构筑物'!L7)</f>
        <v>39</v>
      </c>
      <c r="P10" s="32">
        <f t="shared" si="4"/>
        <v>10413</v>
      </c>
      <c r="Q10" s="320" t="str">
        <f t="shared" si="2"/>
        <v/>
      </c>
      <c r="R10" s="185">
        <f t="shared" si="3"/>
        <v>88.12</v>
      </c>
      <c r="S10" s="321"/>
    </row>
    <row r="11" spans="1:19" ht="25.2" customHeight="1">
      <c r="A11" s="330">
        <f t="shared" si="5"/>
        <v>6</v>
      </c>
      <c r="B11" s="357" t="str">
        <f>IF([1]构筑物!B8="","",[1]构筑物!B8)</f>
        <v>铁粉库房</v>
      </c>
      <c r="C11" s="359" t="str">
        <f>IF([1]构筑物!D8="","",[1]构筑物!D8)</f>
        <v>钢柱彩钢瓦顶</v>
      </c>
      <c r="D11" s="333">
        <f>IF([2]房屋类!F17="","",[2]房屋类!F17)</f>
        <v>39290.9375</v>
      </c>
      <c r="E11" s="319">
        <f>IF([1]构筑物!E8="","",[1]构筑物!E8)</f>
        <v>53.5</v>
      </c>
      <c r="F11" s="319">
        <f>IF([1]构筑物!F8="","",[1]构筑物!F8)</f>
        <v>38.200000000000003</v>
      </c>
      <c r="G11" s="319">
        <f>IF([1]构筑物!G8="","",[1]构筑物!G8)</f>
        <v>5.8</v>
      </c>
      <c r="H11" s="336" t="s">
        <v>934</v>
      </c>
      <c r="I11" s="350">
        <f>IF([1]构筑物!I8="","",[1]构筑物!I8)</f>
        <v>2043.7</v>
      </c>
      <c r="J11" s="24"/>
      <c r="K11" s="32"/>
      <c r="L11" s="32" t="str">
        <f t="shared" si="0"/>
        <v/>
      </c>
      <c r="M11" s="32" t="str">
        <f t="shared" si="1"/>
        <v/>
      </c>
      <c r="N11" s="32">
        <f>IF(B11="","",'[3]计算-构筑物'!J8)</f>
        <v>609300</v>
      </c>
      <c r="O11" s="366">
        <f>IF(N11="","",'[3]计算-构筑物'!L8)</f>
        <v>42</v>
      </c>
      <c r="P11" s="32">
        <f t="shared" ref="P11:P13" si="6">IF(N11="","",N11*O11/100)</f>
        <v>255906</v>
      </c>
      <c r="Q11" s="320" t="str">
        <f t="shared" ref="Q11:Q13" si="7">IF(M11="","",IF(M11=0,"",(P11-M11)/M11*100))</f>
        <v/>
      </c>
      <c r="R11" s="185">
        <f t="shared" ref="R11:R13" si="8">IF(N11="","",N11/I11)</f>
        <v>298.14</v>
      </c>
      <c r="S11" s="22"/>
    </row>
    <row r="12" spans="1:19" ht="25.2" customHeight="1">
      <c r="A12" s="330">
        <f t="shared" si="5"/>
        <v>7</v>
      </c>
      <c r="B12" s="357" t="str">
        <f>IF([1]构筑物!B9="","",[1]构筑物!B9)</f>
        <v>杂物房</v>
      </c>
      <c r="C12" s="359" t="str">
        <f>IF([1]构筑物!D9="","",[1]构筑物!D9)</f>
        <v>砖</v>
      </c>
      <c r="D12" s="333">
        <f>IF([2]房屋类!F18="","",[2]房屋类!F18)</f>
        <v>39290.9375</v>
      </c>
      <c r="E12" s="319">
        <f>IF([1]构筑物!E9="","",[1]构筑物!E9)</f>
        <v>12</v>
      </c>
      <c r="F12" s="319">
        <f>IF([1]构筑物!F9="","",[1]构筑物!F9)</f>
        <v>3.5</v>
      </c>
      <c r="G12" s="319">
        <f>IF([1]构筑物!G9="","",[1]构筑物!G9)</f>
        <v>2</v>
      </c>
      <c r="H12" s="336" t="s">
        <v>934</v>
      </c>
      <c r="I12" s="350">
        <f>IF([1]构筑物!I9="","",[1]构筑物!I9)</f>
        <v>42</v>
      </c>
      <c r="J12" s="24"/>
      <c r="K12" s="32"/>
      <c r="L12" s="32" t="str">
        <f t="shared" si="0"/>
        <v/>
      </c>
      <c r="M12" s="32" t="str">
        <f t="shared" si="1"/>
        <v/>
      </c>
      <c r="N12" s="32">
        <f>IF(B12="","",'[3]计算-构筑物'!J9)</f>
        <v>16700</v>
      </c>
      <c r="O12" s="366" t="str">
        <f>IF(N12="","",'[3]计算-构筑物'!L9)</f>
        <v>30</v>
      </c>
      <c r="P12" s="32">
        <f t="shared" si="6"/>
        <v>5010</v>
      </c>
      <c r="Q12" s="320" t="str">
        <f t="shared" si="7"/>
        <v/>
      </c>
      <c r="R12" s="185">
        <f t="shared" si="8"/>
        <v>397.62</v>
      </c>
      <c r="S12" s="22"/>
    </row>
    <row r="13" spans="1:19" ht="25.2" customHeight="1">
      <c r="A13" s="330">
        <f t="shared" si="5"/>
        <v>8</v>
      </c>
      <c r="B13" s="357" t="str">
        <f>IF([1]构筑物!B10="","",[1]构筑物!B10)</f>
        <v>办公楼前钢棚</v>
      </c>
      <c r="C13" s="359" t="str">
        <f>IF([1]构筑物!D10="","",[1]构筑物!D10)</f>
        <v>钢</v>
      </c>
      <c r="D13" s="333">
        <f>IF([2]房屋类!F19="","",[2]房屋类!F19)</f>
        <v>39290.9375</v>
      </c>
      <c r="E13" s="319">
        <f>IF([1]构筑物!E10="","",[1]构筑物!E10)</f>
        <v>15.2</v>
      </c>
      <c r="F13" s="319">
        <f>IF([1]构筑物!F10="","",[1]构筑物!F10)</f>
        <v>7</v>
      </c>
      <c r="G13" s="319">
        <f>IF([1]构筑物!G10="","",[1]构筑物!G10)</f>
        <v>2.8</v>
      </c>
      <c r="H13" s="336" t="s">
        <v>934</v>
      </c>
      <c r="I13" s="350">
        <f>IF([1]构筑物!I10="","",[1]构筑物!I10)</f>
        <v>106.4</v>
      </c>
      <c r="J13" s="24"/>
      <c r="K13" s="32"/>
      <c r="L13" s="32" t="str">
        <f t="shared" si="0"/>
        <v/>
      </c>
      <c r="M13" s="32" t="str">
        <f t="shared" si="1"/>
        <v/>
      </c>
      <c r="N13" s="32">
        <f>IF(B13="","",'[3]计算-构筑物'!J10)</f>
        <v>7200</v>
      </c>
      <c r="O13" s="366" t="str">
        <f>IF(N13="","",'[3]计算-构筑物'!L10)</f>
        <v>30</v>
      </c>
      <c r="P13" s="32">
        <f t="shared" si="6"/>
        <v>2160</v>
      </c>
      <c r="Q13" s="320" t="str">
        <f t="shared" si="7"/>
        <v/>
      </c>
      <c r="R13" s="185">
        <f t="shared" si="8"/>
        <v>67.67</v>
      </c>
      <c r="S13" s="22"/>
    </row>
    <row r="14" spans="1:19" ht="25.2" customHeight="1">
      <c r="A14" s="330">
        <f t="shared" si="5"/>
        <v>9</v>
      </c>
      <c r="B14" s="357" t="str">
        <f>IF([1]构筑物!B11="","",[1]构筑物!B11)</f>
        <v>办公楼后挡墙1</v>
      </c>
      <c r="C14" s="359" t="str">
        <f>IF([1]构筑物!D11="","",[1]构筑物!D11)</f>
        <v>浆砌</v>
      </c>
      <c r="D14" s="333">
        <f>IF([2]房屋类!F20="","",[2]房屋类!F20)</f>
        <v>39290.9375</v>
      </c>
      <c r="E14" s="319">
        <f>IF([1]构筑物!E11="","",[1]构筑物!E11)</f>
        <v>30</v>
      </c>
      <c r="F14" s="319" t="str">
        <f>IF([1]构筑物!F11="","",[1]构筑物!F11)</f>
        <v/>
      </c>
      <c r="G14" s="319">
        <f>IF([1]构筑物!G11="","",[1]构筑物!G11)</f>
        <v>6</v>
      </c>
      <c r="H14" s="336" t="s">
        <v>950</v>
      </c>
      <c r="I14" s="350">
        <f>IF([1]构筑物!I11="","",[1]构筑物!I11)</f>
        <v>502.92</v>
      </c>
      <c r="J14" s="24"/>
      <c r="K14" s="32"/>
      <c r="L14" s="32" t="str">
        <f t="shared" si="0"/>
        <v/>
      </c>
      <c r="M14" s="32" t="str">
        <f t="shared" si="1"/>
        <v/>
      </c>
      <c r="N14" s="32">
        <f>IF(B14="","",'[3]计算-构筑物'!J11)</f>
        <v>275400</v>
      </c>
      <c r="O14" s="367">
        <v>0</v>
      </c>
      <c r="P14" s="32">
        <f t="shared" si="4"/>
        <v>0</v>
      </c>
      <c r="Q14" s="127" t="str">
        <f t="shared" si="2"/>
        <v/>
      </c>
      <c r="R14" s="32">
        <f t="shared" si="3"/>
        <v>547.6</v>
      </c>
      <c r="S14" s="507" t="s">
        <v>954</v>
      </c>
    </row>
    <row r="15" spans="1:19" ht="25.2" customHeight="1">
      <c r="A15" s="330">
        <f t="shared" si="5"/>
        <v>10</v>
      </c>
      <c r="B15" s="357" t="str">
        <f>IF([1]构筑物!B12="","",[1]构筑物!B12)</f>
        <v>办公楼后挡墙2</v>
      </c>
      <c r="C15" s="359" t="str">
        <f>IF([1]构筑物!D12="","",[1]构筑物!D12)</f>
        <v>浆砌</v>
      </c>
      <c r="D15" s="333">
        <f>IF([2]房屋类!F21="","",[2]房屋类!F21)</f>
        <v>39290.9375</v>
      </c>
      <c r="E15" s="319">
        <f>IF([1]构筑物!E12="","",[1]构筑物!E12)</f>
        <v>9.6</v>
      </c>
      <c r="F15" s="319" t="str">
        <f>IF([1]构筑物!F12="","",[1]构筑物!F12)</f>
        <v/>
      </c>
      <c r="G15" s="319">
        <f>IF([1]构筑物!G12="","",[1]构筑物!G12)</f>
        <v>6</v>
      </c>
      <c r="H15" s="336" t="s">
        <v>950</v>
      </c>
      <c r="I15" s="350">
        <f>IF([1]构筑物!I12="","",[1]构筑物!I12)</f>
        <v>160.93</v>
      </c>
      <c r="J15" s="24"/>
      <c r="K15" s="32"/>
      <c r="L15" s="32" t="str">
        <f t="shared" si="0"/>
        <v/>
      </c>
      <c r="M15" s="32" t="str">
        <f t="shared" si="1"/>
        <v/>
      </c>
      <c r="N15" s="32">
        <f>IF(B15="","",'[3]计算-构筑物'!J12)</f>
        <v>88100</v>
      </c>
      <c r="O15" s="367">
        <v>0</v>
      </c>
      <c r="P15" s="32">
        <f t="shared" si="4"/>
        <v>0</v>
      </c>
      <c r="Q15" s="127" t="str">
        <f t="shared" si="2"/>
        <v/>
      </c>
      <c r="R15" s="32">
        <f t="shared" si="3"/>
        <v>547.44000000000005</v>
      </c>
      <c r="S15" s="508"/>
    </row>
    <row r="16" spans="1:19" ht="25.2" customHeight="1">
      <c r="A16" s="330">
        <f t="shared" ref="A16:A18" si="9">IF(B16="","",A15+1)</f>
        <v>11</v>
      </c>
      <c r="B16" s="357" t="str">
        <f>IF([1]构筑物!B13="","",[1]构筑物!B13)</f>
        <v>办公楼与铁粉库房之间挡墙</v>
      </c>
      <c r="C16" s="359" t="str">
        <f>IF([1]构筑物!D13="","",[1]构筑物!D13)</f>
        <v>浆砌</v>
      </c>
      <c r="D16" s="333">
        <f>IF([2]房屋类!F22="","",[2]房屋类!F22)</f>
        <v>39290.9375</v>
      </c>
      <c r="E16" s="319"/>
      <c r="F16" s="319"/>
      <c r="G16" s="319"/>
      <c r="H16" s="336" t="s">
        <v>950</v>
      </c>
      <c r="I16" s="350">
        <f>IF([1]构筑物!I13="","",[1]构筑物!I13)</f>
        <v>644.08000000000004</v>
      </c>
      <c r="J16" s="24"/>
      <c r="K16" s="32"/>
      <c r="L16" s="32"/>
      <c r="M16" s="32"/>
      <c r="N16" s="32">
        <f>IF(B16="","",'[3]计算-构筑物'!J13)</f>
        <v>355800</v>
      </c>
      <c r="O16" s="367">
        <v>0</v>
      </c>
      <c r="P16" s="32">
        <f t="shared" si="4"/>
        <v>0</v>
      </c>
      <c r="Q16" s="127"/>
      <c r="R16" s="32">
        <f t="shared" si="3"/>
        <v>552.41999999999996</v>
      </c>
      <c r="S16" s="509"/>
    </row>
    <row r="17" spans="1:19" ht="25.2" customHeight="1">
      <c r="A17" s="330">
        <f t="shared" si="9"/>
        <v>12</v>
      </c>
      <c r="B17" s="357" t="str">
        <f>IF([1]构筑物!B14="","",[1]构筑物!B14)</f>
        <v>围墙</v>
      </c>
      <c r="C17" s="359" t="str">
        <f>IF([1]构筑物!D14="","",[1]构筑物!D14)</f>
        <v>砖</v>
      </c>
      <c r="D17" s="333">
        <f>IF([2]房屋类!F23="","",[2]房屋类!F23)</f>
        <v>39290.9375</v>
      </c>
      <c r="E17" s="319"/>
      <c r="F17" s="319"/>
      <c r="G17" s="319"/>
      <c r="H17" s="336" t="s">
        <v>934</v>
      </c>
      <c r="I17" s="350">
        <f>IF([1]构筑物!I14="","",[1]构筑物!I14)</f>
        <v>273.2</v>
      </c>
      <c r="J17" s="32"/>
      <c r="K17" s="32"/>
      <c r="L17" s="67"/>
      <c r="M17" s="67"/>
      <c r="N17" s="32">
        <f>IF(B17="","",'[3]计算-构筑物'!J14)</f>
        <v>46200</v>
      </c>
      <c r="O17" s="329">
        <f>IF(N17="","",'[3]计算-构筑物'!L14)</f>
        <v>39</v>
      </c>
      <c r="P17" s="32">
        <f t="shared" si="4"/>
        <v>18018</v>
      </c>
      <c r="Q17" s="325"/>
      <c r="R17" s="32">
        <f t="shared" si="3"/>
        <v>169.11</v>
      </c>
      <c r="S17" s="296"/>
    </row>
    <row r="18" spans="1:19" ht="25.2" customHeight="1">
      <c r="A18" s="330">
        <f t="shared" si="9"/>
        <v>13</v>
      </c>
      <c r="B18" s="357" t="str">
        <f>IF([1]构筑物!B15="","",[1]构筑物!B15)</f>
        <v>料场砖墙（隔墙）</v>
      </c>
      <c r="C18" s="359" t="str">
        <f>IF([1]构筑物!D15="","",[1]构筑物!D15)</f>
        <v>砖</v>
      </c>
      <c r="D18" s="333">
        <f>IF([2]房屋类!F24="","",[2]房屋类!F24)</f>
        <v>39290.9375</v>
      </c>
      <c r="E18" s="319"/>
      <c r="F18" s="319"/>
      <c r="G18" s="319"/>
      <c r="H18" s="336" t="s">
        <v>934</v>
      </c>
      <c r="I18" s="339">
        <f>IF([1]构筑物!I15="","",[1]构筑物!I15)</f>
        <v>74</v>
      </c>
      <c r="J18" s="32"/>
      <c r="K18" s="32"/>
      <c r="L18" s="67"/>
      <c r="M18" s="67"/>
      <c r="N18" s="32">
        <f>IF(B18="","",'[3]计算-构筑物'!J15)</f>
        <v>13200</v>
      </c>
      <c r="O18" s="329">
        <f>IF(N18="","",'[3]计算-构筑物'!L15)</f>
        <v>39</v>
      </c>
      <c r="P18" s="32">
        <f t="shared" si="4"/>
        <v>5148</v>
      </c>
      <c r="Q18" s="325"/>
      <c r="R18" s="32">
        <f t="shared" si="3"/>
        <v>178.38</v>
      </c>
      <c r="S18" s="296"/>
    </row>
    <row r="19" spans="1:19" ht="25.2" customHeight="1">
      <c r="A19" s="330">
        <f t="shared" ref="A19:A61" si="10">IF(B19="","",A18+1)</f>
        <v>14</v>
      </c>
      <c r="B19" s="357" t="str">
        <f>IF([1]构筑物!B16="","",[1]构筑物!B16)</f>
        <v>土石方工程</v>
      </c>
      <c r="C19" s="359" t="str">
        <f>IF([1]构筑物!D16="","",[1]构筑物!D16)</f>
        <v/>
      </c>
      <c r="D19" s="333">
        <f>IF([2]房屋类!F25="","",[2]房屋类!F25)</f>
        <v>39290.9375</v>
      </c>
      <c r="E19" s="352"/>
      <c r="F19" s="352"/>
      <c r="G19" s="352"/>
      <c r="H19" s="336" t="s">
        <v>925</v>
      </c>
      <c r="I19" s="339">
        <f>IF([1]构筑物!I16="","",[1]构筑物!I16)</f>
        <v>4287</v>
      </c>
      <c r="J19" s="32"/>
      <c r="K19" s="32"/>
      <c r="L19" s="67"/>
      <c r="M19" s="67"/>
      <c r="N19" s="32">
        <f>IF(B19="","",'[3]计算-构筑物'!J16)</f>
        <v>83500</v>
      </c>
      <c r="O19" s="356">
        <v>0</v>
      </c>
      <c r="P19" s="32">
        <f t="shared" ref="P19:P61" si="11">IF(N19="","",N19*O19/100)</f>
        <v>0</v>
      </c>
      <c r="Q19" s="325"/>
      <c r="R19" s="32">
        <f t="shared" ref="R19:R61" si="12">IF(N19="","",N19/I19)</f>
        <v>19.48</v>
      </c>
      <c r="S19" s="506" t="s">
        <v>954</v>
      </c>
    </row>
    <row r="20" spans="1:19" ht="25.2" hidden="1" customHeight="1">
      <c r="A20" s="330" t="str">
        <f t="shared" si="10"/>
        <v/>
      </c>
      <c r="B20" s="357" t="str">
        <f>IF([1]构筑物!B17="","",[1]构筑物!B17)</f>
        <v/>
      </c>
      <c r="C20" s="359" t="str">
        <f>IF([1]构筑物!D17="","",[1]构筑物!D17)</f>
        <v/>
      </c>
      <c r="D20" s="333"/>
      <c r="E20" s="352"/>
      <c r="F20" s="352"/>
      <c r="G20" s="352"/>
      <c r="H20" s="336"/>
      <c r="I20" s="339" t="str">
        <f>IF([1]构筑物!I17="","",[1]构筑物!I17)</f>
        <v/>
      </c>
      <c r="J20" s="32"/>
      <c r="K20" s="32"/>
      <c r="L20" s="67"/>
      <c r="M20" s="67"/>
      <c r="N20" s="32" t="str">
        <f>IF(B20="","",'[3]计算-构筑物'!J17)</f>
        <v/>
      </c>
      <c r="O20" s="356" t="str">
        <f>IF(N20="","",'[3]计算-构筑物'!L17)</f>
        <v/>
      </c>
      <c r="P20" s="32" t="str">
        <f t="shared" si="11"/>
        <v/>
      </c>
      <c r="Q20" s="325"/>
      <c r="R20" s="32" t="str">
        <f t="shared" si="12"/>
        <v/>
      </c>
      <c r="S20" s="296"/>
    </row>
    <row r="21" spans="1:19" ht="25.2" hidden="1" customHeight="1">
      <c r="A21" s="330" t="str">
        <f t="shared" si="10"/>
        <v/>
      </c>
      <c r="B21" s="357" t="str">
        <f>IF([1]构筑物!B18="","",[1]构筑物!B18)</f>
        <v/>
      </c>
      <c r="C21" s="359" t="str">
        <f>IF([1]构筑物!D18="","",[1]构筑物!D18)</f>
        <v/>
      </c>
      <c r="D21" s="333"/>
      <c r="E21" s="352"/>
      <c r="F21" s="352"/>
      <c r="G21" s="352"/>
      <c r="H21" s="336"/>
      <c r="I21" s="339" t="str">
        <f>IF([1]构筑物!I18="","",[1]构筑物!I18)</f>
        <v/>
      </c>
      <c r="J21" s="32"/>
      <c r="K21" s="32"/>
      <c r="L21" s="67"/>
      <c r="M21" s="67"/>
      <c r="N21" s="32" t="str">
        <f>IF(B21="","",'[3]计算-构筑物'!J18)</f>
        <v/>
      </c>
      <c r="O21" s="356" t="str">
        <f>IF(N21="","",'[3]计算-构筑物'!L18)</f>
        <v/>
      </c>
      <c r="P21" s="32" t="str">
        <f t="shared" si="11"/>
        <v/>
      </c>
      <c r="Q21" s="325"/>
      <c r="R21" s="32" t="str">
        <f t="shared" si="12"/>
        <v/>
      </c>
      <c r="S21" s="296"/>
    </row>
    <row r="22" spans="1:19" ht="25.2" hidden="1" customHeight="1">
      <c r="A22" s="330" t="str">
        <f t="shared" si="10"/>
        <v/>
      </c>
      <c r="B22" s="357" t="str">
        <f>IF([1]构筑物!B19="","",[1]构筑物!B19)</f>
        <v/>
      </c>
      <c r="C22" s="359" t="str">
        <f>IF([1]构筑物!D19="","",[1]构筑物!D19)</f>
        <v/>
      </c>
      <c r="D22" s="333"/>
      <c r="E22" s="352"/>
      <c r="F22" s="352"/>
      <c r="G22" s="352"/>
      <c r="H22" s="336"/>
      <c r="I22" s="339" t="str">
        <f>IF([1]构筑物!I19="","",[1]构筑物!I19)</f>
        <v/>
      </c>
      <c r="J22" s="32"/>
      <c r="K22" s="32"/>
      <c r="L22" s="67"/>
      <c r="M22" s="67"/>
      <c r="N22" s="32" t="str">
        <f>IF(B22="","",'[3]计算-构筑物'!J19)</f>
        <v/>
      </c>
      <c r="O22" s="356" t="str">
        <f>IF(N22="","",'[3]计算-构筑物'!L19)</f>
        <v/>
      </c>
      <c r="P22" s="32" t="str">
        <f t="shared" si="11"/>
        <v/>
      </c>
      <c r="Q22" s="325"/>
      <c r="R22" s="32" t="str">
        <f t="shared" si="12"/>
        <v/>
      </c>
      <c r="S22" s="296"/>
    </row>
    <row r="23" spans="1:19" ht="25.2" hidden="1" customHeight="1">
      <c r="A23" s="330" t="str">
        <f t="shared" si="10"/>
        <v/>
      </c>
      <c r="B23" s="357" t="str">
        <f>IF([1]构筑物!B20="","",[1]构筑物!B20)</f>
        <v/>
      </c>
      <c r="C23" s="359" t="str">
        <f>IF([1]构筑物!D20="","",[1]构筑物!D20)</f>
        <v/>
      </c>
      <c r="D23" s="333"/>
      <c r="E23" s="352"/>
      <c r="F23" s="352"/>
      <c r="G23" s="352"/>
      <c r="H23" s="336"/>
      <c r="I23" s="339" t="str">
        <f>IF([1]构筑物!I20="","",[1]构筑物!I20)</f>
        <v/>
      </c>
      <c r="J23" s="32"/>
      <c r="K23" s="32"/>
      <c r="L23" s="67"/>
      <c r="M23" s="67"/>
      <c r="N23" s="32" t="str">
        <f>IF(B23="","",'[3]计算-构筑物'!J20)</f>
        <v/>
      </c>
      <c r="O23" s="356" t="str">
        <f>IF(N23="","",'[3]计算-构筑物'!L20)</f>
        <v/>
      </c>
      <c r="P23" s="32" t="str">
        <f t="shared" si="11"/>
        <v/>
      </c>
      <c r="Q23" s="325"/>
      <c r="R23" s="32" t="str">
        <f t="shared" si="12"/>
        <v/>
      </c>
      <c r="S23" s="296"/>
    </row>
    <row r="24" spans="1:19" ht="25.2" hidden="1" customHeight="1">
      <c r="A24" s="330" t="str">
        <f t="shared" si="10"/>
        <v/>
      </c>
      <c r="B24" s="357" t="str">
        <f>IF([1]构筑物!B21="","",[1]构筑物!B21)</f>
        <v/>
      </c>
      <c r="C24" s="359" t="str">
        <f>IF([1]构筑物!D21="","",[1]构筑物!D21)</f>
        <v/>
      </c>
      <c r="D24" s="333"/>
      <c r="E24" s="352"/>
      <c r="F24" s="352"/>
      <c r="G24" s="352"/>
      <c r="H24" s="336"/>
      <c r="I24" s="339" t="str">
        <f>IF([1]构筑物!I21="","",[1]构筑物!I21)</f>
        <v/>
      </c>
      <c r="J24" s="32"/>
      <c r="K24" s="32"/>
      <c r="L24" s="67"/>
      <c r="M24" s="67"/>
      <c r="N24" s="32" t="str">
        <f>IF(B24="","",'[3]计算-构筑物'!J21)</f>
        <v/>
      </c>
      <c r="O24" s="356" t="str">
        <f>IF(N24="","",'[3]计算-构筑物'!L21)</f>
        <v/>
      </c>
      <c r="P24" s="32" t="str">
        <f t="shared" si="11"/>
        <v/>
      </c>
      <c r="Q24" s="325"/>
      <c r="R24" s="32" t="str">
        <f t="shared" si="12"/>
        <v/>
      </c>
      <c r="S24" s="296"/>
    </row>
    <row r="25" spans="1:19" ht="25.2" hidden="1" customHeight="1">
      <c r="A25" s="330" t="str">
        <f t="shared" si="10"/>
        <v/>
      </c>
      <c r="B25" s="357" t="str">
        <f>IF([1]构筑物!B22="","",[1]构筑物!B22)</f>
        <v/>
      </c>
      <c r="C25" s="359" t="str">
        <f>IF([1]构筑物!D22="","",[1]构筑物!D22)</f>
        <v/>
      </c>
      <c r="D25" s="333"/>
      <c r="E25" s="352"/>
      <c r="F25" s="352"/>
      <c r="G25" s="352"/>
      <c r="H25" s="336"/>
      <c r="I25" s="339" t="str">
        <f>IF([1]构筑物!I22="","",[1]构筑物!I22)</f>
        <v/>
      </c>
      <c r="J25" s="32"/>
      <c r="K25" s="32"/>
      <c r="L25" s="67"/>
      <c r="M25" s="67"/>
      <c r="N25" s="32" t="str">
        <f>IF(B25="","",'[3]计算-构筑物'!J22)</f>
        <v/>
      </c>
      <c r="O25" s="356" t="str">
        <f>IF(N25="","",'[3]计算-构筑物'!L22)</f>
        <v/>
      </c>
      <c r="P25" s="32" t="str">
        <f t="shared" si="11"/>
        <v/>
      </c>
      <c r="Q25" s="325"/>
      <c r="R25" s="32" t="str">
        <f t="shared" si="12"/>
        <v/>
      </c>
      <c r="S25" s="296"/>
    </row>
    <row r="26" spans="1:19" ht="25.2" hidden="1" customHeight="1">
      <c r="A26" s="330" t="str">
        <f t="shared" si="10"/>
        <v/>
      </c>
      <c r="B26" s="357" t="str">
        <f>IF([1]构筑物!B23="","",[1]构筑物!B23)</f>
        <v/>
      </c>
      <c r="C26" s="359" t="str">
        <f>IF([1]构筑物!D23="","",[1]构筑物!D23)</f>
        <v/>
      </c>
      <c r="D26" s="333"/>
      <c r="E26" s="352"/>
      <c r="F26" s="352"/>
      <c r="G26" s="352"/>
      <c r="H26" s="336"/>
      <c r="I26" s="339" t="str">
        <f>IF([1]构筑物!I23="","",[1]构筑物!I23)</f>
        <v/>
      </c>
      <c r="J26" s="32"/>
      <c r="K26" s="32"/>
      <c r="L26" s="67"/>
      <c r="M26" s="67"/>
      <c r="N26" s="32" t="str">
        <f>IF(B26="","",'[3]计算-构筑物'!J23)</f>
        <v/>
      </c>
      <c r="O26" s="356" t="str">
        <f>IF(N26="","",'[3]计算-构筑物'!L23)</f>
        <v/>
      </c>
      <c r="P26" s="32" t="str">
        <f t="shared" si="11"/>
        <v/>
      </c>
      <c r="Q26" s="325"/>
      <c r="R26" s="32" t="str">
        <f t="shared" si="12"/>
        <v/>
      </c>
      <c r="S26" s="296"/>
    </row>
    <row r="27" spans="1:19" ht="25.2" hidden="1" customHeight="1">
      <c r="A27" s="330" t="str">
        <f t="shared" si="10"/>
        <v/>
      </c>
      <c r="B27" s="357" t="str">
        <f>IF([1]构筑物!B24="","",[1]构筑物!B24)</f>
        <v/>
      </c>
      <c r="C27" s="359" t="str">
        <f>IF([1]构筑物!D24="","",[1]构筑物!D24)</f>
        <v/>
      </c>
      <c r="D27" s="333"/>
      <c r="E27" s="352"/>
      <c r="F27" s="352"/>
      <c r="G27" s="352"/>
      <c r="H27" s="336"/>
      <c r="I27" s="339" t="str">
        <f>IF([1]构筑物!I24="","",[1]构筑物!I24)</f>
        <v/>
      </c>
      <c r="J27" s="32"/>
      <c r="K27" s="32"/>
      <c r="L27" s="67"/>
      <c r="M27" s="67"/>
      <c r="N27" s="32" t="str">
        <f>IF(B27="","",'[3]计算-构筑物'!J24)</f>
        <v/>
      </c>
      <c r="O27" s="356" t="str">
        <f>IF(N27="","",'[3]计算-构筑物'!L24)</f>
        <v/>
      </c>
      <c r="P27" s="32" t="str">
        <f t="shared" si="11"/>
        <v/>
      </c>
      <c r="Q27" s="325"/>
      <c r="R27" s="32" t="str">
        <f t="shared" si="12"/>
        <v/>
      </c>
      <c r="S27" s="296"/>
    </row>
    <row r="28" spans="1:19" ht="25.2" hidden="1" customHeight="1">
      <c r="A28" s="330" t="str">
        <f t="shared" si="10"/>
        <v/>
      </c>
      <c r="B28" s="357" t="str">
        <f>IF([1]构筑物!B25="","",[1]构筑物!B25)</f>
        <v/>
      </c>
      <c r="C28" s="359" t="str">
        <f>IF([1]构筑物!D25="","",[1]构筑物!D25)</f>
        <v/>
      </c>
      <c r="D28" s="333"/>
      <c r="E28" s="352"/>
      <c r="F28" s="352"/>
      <c r="G28" s="352"/>
      <c r="H28" s="336"/>
      <c r="I28" s="339" t="str">
        <f>IF([1]构筑物!I25="","",[1]构筑物!I25)</f>
        <v/>
      </c>
      <c r="J28" s="32"/>
      <c r="K28" s="32"/>
      <c r="L28" s="67"/>
      <c r="M28" s="67"/>
      <c r="N28" s="32" t="str">
        <f>IF(B28="","",'[3]计算-构筑物'!J25)</f>
        <v/>
      </c>
      <c r="O28" s="356" t="str">
        <f>IF(N28="","",'[3]计算-构筑物'!L25)</f>
        <v/>
      </c>
      <c r="P28" s="32" t="str">
        <f t="shared" si="11"/>
        <v/>
      </c>
      <c r="Q28" s="325"/>
      <c r="R28" s="32" t="str">
        <f t="shared" si="12"/>
        <v/>
      </c>
      <c r="S28" s="296"/>
    </row>
    <row r="29" spans="1:19" ht="25.2" hidden="1" customHeight="1">
      <c r="A29" s="330" t="str">
        <f t="shared" si="10"/>
        <v/>
      </c>
      <c r="B29" s="357" t="str">
        <f>IF([1]构筑物!B26="","",[1]构筑物!B26)</f>
        <v/>
      </c>
      <c r="C29" s="359" t="str">
        <f>IF([1]构筑物!D26="","",[1]构筑物!D26)</f>
        <v/>
      </c>
      <c r="D29" s="333"/>
      <c r="E29" s="352"/>
      <c r="F29" s="352"/>
      <c r="G29" s="352"/>
      <c r="H29" s="336"/>
      <c r="I29" s="339" t="str">
        <f>IF([1]构筑物!I26="","",[1]构筑物!I26)</f>
        <v/>
      </c>
      <c r="J29" s="32"/>
      <c r="K29" s="32"/>
      <c r="L29" s="67"/>
      <c r="M29" s="67"/>
      <c r="N29" s="32" t="str">
        <f>IF(B29="","",'[3]计算-构筑物'!J26)</f>
        <v/>
      </c>
      <c r="O29" s="356" t="str">
        <f>IF(N29="","",'[3]计算-构筑物'!L26)</f>
        <v/>
      </c>
      <c r="P29" s="32" t="str">
        <f t="shared" si="11"/>
        <v/>
      </c>
      <c r="Q29" s="325"/>
      <c r="R29" s="32" t="str">
        <f t="shared" si="12"/>
        <v/>
      </c>
      <c r="S29" s="296"/>
    </row>
    <row r="30" spans="1:19" ht="25.2" hidden="1" customHeight="1">
      <c r="A30" s="330" t="str">
        <f t="shared" si="10"/>
        <v/>
      </c>
      <c r="B30" s="357" t="str">
        <f>IF([1]构筑物!B27="","",[1]构筑物!B27)</f>
        <v/>
      </c>
      <c r="C30" s="359" t="str">
        <f>IF([1]构筑物!D27="","",[1]构筑物!D27)</f>
        <v/>
      </c>
      <c r="D30" s="333"/>
      <c r="E30" s="352"/>
      <c r="F30" s="352"/>
      <c r="G30" s="352"/>
      <c r="H30" s="336"/>
      <c r="I30" s="339" t="str">
        <f>IF([1]构筑物!I27="","",[1]构筑物!I27)</f>
        <v/>
      </c>
      <c r="J30" s="32"/>
      <c r="K30" s="32"/>
      <c r="L30" s="67"/>
      <c r="M30" s="67"/>
      <c r="N30" s="32" t="str">
        <f>IF(B30="","",'[3]计算-构筑物'!J27)</f>
        <v/>
      </c>
      <c r="O30" s="356" t="str">
        <f>IF(N30="","",'[3]计算-构筑物'!L27)</f>
        <v/>
      </c>
      <c r="P30" s="32" t="str">
        <f t="shared" si="11"/>
        <v/>
      </c>
      <c r="Q30" s="325"/>
      <c r="R30" s="32" t="str">
        <f t="shared" si="12"/>
        <v/>
      </c>
      <c r="S30" s="296"/>
    </row>
    <row r="31" spans="1:19" ht="25.2" hidden="1" customHeight="1">
      <c r="A31" s="330" t="str">
        <f t="shared" si="10"/>
        <v/>
      </c>
      <c r="B31" s="357" t="str">
        <f>IF([1]构筑物!B28="","",[1]构筑物!B28)</f>
        <v/>
      </c>
      <c r="C31" s="359" t="str">
        <f>IF([1]构筑物!D28="","",[1]构筑物!D28)</f>
        <v/>
      </c>
      <c r="D31" s="333"/>
      <c r="E31" s="352"/>
      <c r="F31" s="352"/>
      <c r="G31" s="352"/>
      <c r="H31" s="336"/>
      <c r="I31" s="339" t="str">
        <f>IF([1]构筑物!I28="","",[1]构筑物!I28)</f>
        <v/>
      </c>
      <c r="J31" s="32"/>
      <c r="K31" s="32"/>
      <c r="L31" s="67"/>
      <c r="M31" s="67"/>
      <c r="N31" s="32" t="str">
        <f>IF(B31="","",'[3]计算-构筑物'!J28)</f>
        <v/>
      </c>
      <c r="O31" s="356" t="str">
        <f>IF(N31="","",'[3]计算-构筑物'!L28)</f>
        <v/>
      </c>
      <c r="P31" s="32" t="str">
        <f t="shared" si="11"/>
        <v/>
      </c>
      <c r="Q31" s="325"/>
      <c r="R31" s="32" t="str">
        <f t="shared" si="12"/>
        <v/>
      </c>
      <c r="S31" s="296"/>
    </row>
    <row r="32" spans="1:19" ht="25.2" hidden="1" customHeight="1">
      <c r="A32" s="330" t="str">
        <f t="shared" si="10"/>
        <v/>
      </c>
      <c r="B32" s="357" t="str">
        <f>IF([1]构筑物!B29="","",[1]构筑物!B29)</f>
        <v/>
      </c>
      <c r="C32" s="359" t="str">
        <f>IF([1]构筑物!D29="","",[1]构筑物!D29)</f>
        <v/>
      </c>
      <c r="D32" s="333"/>
      <c r="E32" s="352"/>
      <c r="F32" s="352"/>
      <c r="G32" s="352"/>
      <c r="H32" s="336"/>
      <c r="I32" s="339" t="str">
        <f>IF([1]构筑物!I29="","",[1]构筑物!I29)</f>
        <v/>
      </c>
      <c r="J32" s="32"/>
      <c r="K32" s="32"/>
      <c r="L32" s="67"/>
      <c r="M32" s="67"/>
      <c r="N32" s="32" t="str">
        <f>IF(B32="","",'[3]计算-构筑物'!J29)</f>
        <v/>
      </c>
      <c r="O32" s="356" t="str">
        <f>IF(N32="","",'[3]计算-构筑物'!L29)</f>
        <v/>
      </c>
      <c r="P32" s="32" t="str">
        <f t="shared" si="11"/>
        <v/>
      </c>
      <c r="Q32" s="325"/>
      <c r="R32" s="32" t="str">
        <f t="shared" si="12"/>
        <v/>
      </c>
      <c r="S32" s="296"/>
    </row>
    <row r="33" spans="1:19" ht="25.2" hidden="1" customHeight="1">
      <c r="A33" s="330" t="str">
        <f t="shared" si="10"/>
        <v/>
      </c>
      <c r="B33" s="357" t="str">
        <f>IF([1]构筑物!B30="","",[1]构筑物!B30)</f>
        <v/>
      </c>
      <c r="C33" s="359" t="str">
        <f>IF([1]构筑物!D30="","",[1]构筑物!D30)</f>
        <v/>
      </c>
      <c r="D33" s="333"/>
      <c r="E33" s="352"/>
      <c r="F33" s="352"/>
      <c r="G33" s="352"/>
      <c r="H33" s="336"/>
      <c r="I33" s="339" t="str">
        <f>IF([1]构筑物!I30="","",[1]构筑物!I30)</f>
        <v/>
      </c>
      <c r="J33" s="32"/>
      <c r="K33" s="32"/>
      <c r="L33" s="67"/>
      <c r="M33" s="67"/>
      <c r="N33" s="32" t="str">
        <f>IF(B33="","",'[3]计算-构筑物'!J30)</f>
        <v/>
      </c>
      <c r="O33" s="356" t="str">
        <f>IF(N33="","",'[3]计算-构筑物'!L30)</f>
        <v/>
      </c>
      <c r="P33" s="32" t="str">
        <f t="shared" si="11"/>
        <v/>
      </c>
      <c r="Q33" s="325"/>
      <c r="R33" s="32" t="str">
        <f t="shared" si="12"/>
        <v/>
      </c>
      <c r="S33" s="296"/>
    </row>
    <row r="34" spans="1:19" ht="25.2" hidden="1" customHeight="1">
      <c r="A34" s="330" t="str">
        <f t="shared" si="10"/>
        <v/>
      </c>
      <c r="B34" s="357" t="str">
        <f>IF([1]构筑物!B31="","",[1]构筑物!B31)</f>
        <v/>
      </c>
      <c r="C34" s="359" t="str">
        <f>IF([1]构筑物!D31="","",[1]构筑物!D31)</f>
        <v/>
      </c>
      <c r="D34" s="333"/>
      <c r="E34" s="352"/>
      <c r="F34" s="352"/>
      <c r="G34" s="352"/>
      <c r="H34" s="336"/>
      <c r="I34" s="339" t="str">
        <f>IF([1]构筑物!I31="","",[1]构筑物!I31)</f>
        <v/>
      </c>
      <c r="J34" s="32"/>
      <c r="K34" s="32"/>
      <c r="L34" s="67"/>
      <c r="M34" s="67"/>
      <c r="N34" s="32" t="str">
        <f>IF(B34="","",'[3]计算-构筑物'!J31)</f>
        <v/>
      </c>
      <c r="O34" s="356" t="str">
        <f>IF(N34="","",'[3]计算-构筑物'!L31)</f>
        <v/>
      </c>
      <c r="P34" s="32" t="str">
        <f t="shared" si="11"/>
        <v/>
      </c>
      <c r="Q34" s="325"/>
      <c r="R34" s="32" t="str">
        <f t="shared" si="12"/>
        <v/>
      </c>
      <c r="S34" s="296"/>
    </row>
    <row r="35" spans="1:19" ht="25.2" hidden="1" customHeight="1">
      <c r="A35" s="330" t="str">
        <f t="shared" si="10"/>
        <v/>
      </c>
      <c r="B35" s="357" t="str">
        <f>IF([1]构筑物!B32="","",[1]构筑物!B32)</f>
        <v/>
      </c>
      <c r="C35" s="359" t="str">
        <f>IF([1]构筑物!D32="","",[1]构筑物!D32)</f>
        <v/>
      </c>
      <c r="D35" s="333"/>
      <c r="E35" s="352"/>
      <c r="F35" s="352"/>
      <c r="G35" s="352"/>
      <c r="H35" s="336"/>
      <c r="I35" s="339" t="str">
        <f>IF([1]构筑物!I32="","",[1]构筑物!I32)</f>
        <v/>
      </c>
      <c r="J35" s="32"/>
      <c r="K35" s="32"/>
      <c r="L35" s="67"/>
      <c r="M35" s="67"/>
      <c r="N35" s="32" t="str">
        <f>IF(B35="","",'[3]计算-构筑物'!J32)</f>
        <v/>
      </c>
      <c r="O35" s="356" t="str">
        <f>IF(N35="","",'[3]计算-构筑物'!L32)</f>
        <v/>
      </c>
      <c r="P35" s="32" t="str">
        <f t="shared" si="11"/>
        <v/>
      </c>
      <c r="Q35" s="325"/>
      <c r="R35" s="32" t="str">
        <f t="shared" si="12"/>
        <v/>
      </c>
      <c r="S35" s="296"/>
    </row>
    <row r="36" spans="1:19" ht="25.2" hidden="1" customHeight="1">
      <c r="A36" s="330" t="str">
        <f t="shared" si="10"/>
        <v/>
      </c>
      <c r="B36" s="357" t="str">
        <f>IF([1]构筑物!B33="","",[1]构筑物!B33)</f>
        <v/>
      </c>
      <c r="C36" s="359" t="str">
        <f>IF([1]构筑物!D33="","",[1]构筑物!D33)</f>
        <v/>
      </c>
      <c r="D36" s="333"/>
      <c r="E36" s="352"/>
      <c r="F36" s="352"/>
      <c r="G36" s="352"/>
      <c r="H36" s="336"/>
      <c r="I36" s="339" t="str">
        <f>IF([1]构筑物!I33="","",[1]构筑物!I33)</f>
        <v/>
      </c>
      <c r="J36" s="32"/>
      <c r="K36" s="32"/>
      <c r="L36" s="67"/>
      <c r="M36" s="67"/>
      <c r="N36" s="32" t="str">
        <f>IF(B36="","",'[3]计算-构筑物'!J33)</f>
        <v/>
      </c>
      <c r="O36" s="356" t="str">
        <f>IF(N36="","",'[3]计算-构筑物'!L33)</f>
        <v/>
      </c>
      <c r="P36" s="32" t="str">
        <f t="shared" si="11"/>
        <v/>
      </c>
      <c r="Q36" s="325"/>
      <c r="R36" s="32" t="str">
        <f t="shared" si="12"/>
        <v/>
      </c>
      <c r="S36" s="296"/>
    </row>
    <row r="37" spans="1:19" ht="25.2" hidden="1" customHeight="1">
      <c r="A37" s="330" t="str">
        <f t="shared" si="10"/>
        <v/>
      </c>
      <c r="B37" s="357" t="str">
        <f>IF([1]构筑物!B34="","",[1]构筑物!B34)</f>
        <v/>
      </c>
      <c r="C37" s="359" t="str">
        <f>IF([1]构筑物!D34="","",[1]构筑物!D34)</f>
        <v/>
      </c>
      <c r="D37" s="333"/>
      <c r="E37" s="352"/>
      <c r="F37" s="352"/>
      <c r="G37" s="352"/>
      <c r="H37" s="336"/>
      <c r="I37" s="339" t="str">
        <f>IF([1]构筑物!I34="","",[1]构筑物!I34)</f>
        <v/>
      </c>
      <c r="J37" s="32"/>
      <c r="K37" s="32"/>
      <c r="L37" s="67"/>
      <c r="M37" s="67"/>
      <c r="N37" s="32" t="str">
        <f>IF(B37="","",'[3]计算-构筑物'!J34)</f>
        <v/>
      </c>
      <c r="O37" s="356" t="str">
        <f>IF(N37="","",'[3]计算-构筑物'!L34)</f>
        <v/>
      </c>
      <c r="P37" s="32" t="str">
        <f t="shared" si="11"/>
        <v/>
      </c>
      <c r="Q37" s="325"/>
      <c r="R37" s="32" t="str">
        <f t="shared" si="12"/>
        <v/>
      </c>
      <c r="S37" s="296"/>
    </row>
    <row r="38" spans="1:19" ht="25.2" hidden="1" customHeight="1">
      <c r="A38" s="330" t="str">
        <f t="shared" si="10"/>
        <v/>
      </c>
      <c r="B38" s="357" t="str">
        <f>IF([1]构筑物!B35="","",[1]构筑物!B35)</f>
        <v/>
      </c>
      <c r="C38" s="359" t="str">
        <f>IF([1]构筑物!D35="","",[1]构筑物!D35)</f>
        <v/>
      </c>
      <c r="D38" s="333"/>
      <c r="E38" s="352"/>
      <c r="F38" s="352"/>
      <c r="G38" s="352"/>
      <c r="H38" s="336"/>
      <c r="I38" s="339" t="str">
        <f>IF([1]构筑物!I35="","",[1]构筑物!I35)</f>
        <v/>
      </c>
      <c r="J38" s="32"/>
      <c r="K38" s="32"/>
      <c r="L38" s="67"/>
      <c r="M38" s="67"/>
      <c r="N38" s="32" t="str">
        <f>IF(B38="","",'[3]计算-构筑物'!J35)</f>
        <v/>
      </c>
      <c r="O38" s="356" t="str">
        <f>IF(N38="","",'[3]计算-构筑物'!L35)</f>
        <v/>
      </c>
      <c r="P38" s="32" t="str">
        <f t="shared" si="11"/>
        <v/>
      </c>
      <c r="Q38" s="325"/>
      <c r="R38" s="32" t="str">
        <f t="shared" si="12"/>
        <v/>
      </c>
      <c r="S38" s="296"/>
    </row>
    <row r="39" spans="1:19" ht="25.2" hidden="1" customHeight="1">
      <c r="A39" s="330" t="str">
        <f t="shared" si="10"/>
        <v/>
      </c>
      <c r="B39" s="357" t="str">
        <f>IF([1]构筑物!B36="","",[1]构筑物!B36)</f>
        <v/>
      </c>
      <c r="C39" s="359" t="str">
        <f>IF([1]构筑物!D36="","",[1]构筑物!D36)</f>
        <v/>
      </c>
      <c r="D39" s="333"/>
      <c r="E39" s="352"/>
      <c r="F39" s="352"/>
      <c r="G39" s="352"/>
      <c r="H39" s="336"/>
      <c r="I39" s="339" t="str">
        <f>IF([1]构筑物!I36="","",[1]构筑物!I36)</f>
        <v/>
      </c>
      <c r="J39" s="32"/>
      <c r="K39" s="32"/>
      <c r="L39" s="67"/>
      <c r="M39" s="67"/>
      <c r="N39" s="32" t="str">
        <f>IF(B39="","",'[3]计算-构筑物'!J36)</f>
        <v/>
      </c>
      <c r="O39" s="356" t="str">
        <f>IF(N39="","",'[3]计算-构筑物'!L36)</f>
        <v/>
      </c>
      <c r="P39" s="32" t="str">
        <f t="shared" si="11"/>
        <v/>
      </c>
      <c r="Q39" s="325"/>
      <c r="R39" s="32" t="str">
        <f t="shared" si="12"/>
        <v/>
      </c>
      <c r="S39" s="296"/>
    </row>
    <row r="40" spans="1:19" ht="25.2" hidden="1" customHeight="1">
      <c r="A40" s="330" t="str">
        <f t="shared" si="10"/>
        <v/>
      </c>
      <c r="B40" s="357" t="str">
        <f>IF([1]构筑物!B37="","",[1]构筑物!B37)</f>
        <v/>
      </c>
      <c r="C40" s="359" t="str">
        <f>IF([1]构筑物!D37="","",[1]构筑物!D37)</f>
        <v/>
      </c>
      <c r="D40" s="333"/>
      <c r="E40" s="352"/>
      <c r="F40" s="352"/>
      <c r="G40" s="352"/>
      <c r="H40" s="336"/>
      <c r="I40" s="339" t="str">
        <f>IF([1]构筑物!I37="","",[1]构筑物!I37)</f>
        <v/>
      </c>
      <c r="J40" s="32"/>
      <c r="K40" s="32"/>
      <c r="L40" s="67"/>
      <c r="M40" s="67"/>
      <c r="N40" s="32" t="str">
        <f>IF(B40="","",'[3]计算-构筑物'!J37)</f>
        <v/>
      </c>
      <c r="O40" s="356" t="str">
        <f>IF(N40="","",'[3]计算-构筑物'!L37)</f>
        <v/>
      </c>
      <c r="P40" s="32" t="str">
        <f t="shared" si="11"/>
        <v/>
      </c>
      <c r="Q40" s="325"/>
      <c r="R40" s="32" t="str">
        <f t="shared" si="12"/>
        <v/>
      </c>
      <c r="S40" s="296"/>
    </row>
    <row r="41" spans="1:19" ht="25.2" hidden="1" customHeight="1">
      <c r="A41" s="330" t="str">
        <f t="shared" si="10"/>
        <v/>
      </c>
      <c r="B41" s="357" t="str">
        <f>IF([1]构筑物!B38="","",[1]构筑物!B38)</f>
        <v/>
      </c>
      <c r="C41" s="359" t="str">
        <f>IF([1]构筑物!D38="","",[1]构筑物!D38)</f>
        <v/>
      </c>
      <c r="D41" s="333"/>
      <c r="E41" s="352"/>
      <c r="F41" s="352"/>
      <c r="G41" s="352"/>
      <c r="H41" s="336"/>
      <c r="I41" s="339" t="str">
        <f>IF([1]构筑物!I38="","",[1]构筑物!I38)</f>
        <v/>
      </c>
      <c r="J41" s="32"/>
      <c r="K41" s="32"/>
      <c r="L41" s="67"/>
      <c r="M41" s="67"/>
      <c r="N41" s="32" t="str">
        <f>IF(B41="","",'[3]计算-构筑物'!J38)</f>
        <v/>
      </c>
      <c r="O41" s="356" t="str">
        <f>IF(N41="","",'[3]计算-构筑物'!L38)</f>
        <v/>
      </c>
      <c r="P41" s="32" t="str">
        <f t="shared" si="11"/>
        <v/>
      </c>
      <c r="Q41" s="325"/>
      <c r="R41" s="32" t="str">
        <f t="shared" si="12"/>
        <v/>
      </c>
      <c r="S41" s="296"/>
    </row>
    <row r="42" spans="1:19" ht="25.2" hidden="1" customHeight="1">
      <c r="A42" s="330" t="str">
        <f t="shared" si="10"/>
        <v/>
      </c>
      <c r="B42" s="357" t="str">
        <f>IF([1]构筑物!B39="","",[1]构筑物!B39)</f>
        <v/>
      </c>
      <c r="C42" s="359" t="str">
        <f>IF([1]构筑物!D39="","",[1]构筑物!D39)</f>
        <v/>
      </c>
      <c r="D42" s="333"/>
      <c r="E42" s="352"/>
      <c r="F42" s="352"/>
      <c r="G42" s="352"/>
      <c r="H42" s="336"/>
      <c r="I42" s="339" t="str">
        <f>IF([1]构筑物!I39="","",[1]构筑物!I39)</f>
        <v/>
      </c>
      <c r="J42" s="32"/>
      <c r="K42" s="32"/>
      <c r="L42" s="67"/>
      <c r="M42" s="67"/>
      <c r="N42" s="32" t="str">
        <f>IF(B42="","",'[3]计算-构筑物'!J39)</f>
        <v/>
      </c>
      <c r="O42" s="356" t="str">
        <f>IF(N42="","",'[3]计算-构筑物'!L39)</f>
        <v/>
      </c>
      <c r="P42" s="32" t="str">
        <f t="shared" si="11"/>
        <v/>
      </c>
      <c r="Q42" s="325"/>
      <c r="R42" s="32" t="str">
        <f t="shared" si="12"/>
        <v/>
      </c>
      <c r="S42" s="296"/>
    </row>
    <row r="43" spans="1:19" ht="25.2" hidden="1" customHeight="1">
      <c r="A43" s="330" t="str">
        <f t="shared" si="10"/>
        <v/>
      </c>
      <c r="B43" s="357" t="str">
        <f>IF([1]构筑物!B40="","",[1]构筑物!B40)</f>
        <v/>
      </c>
      <c r="C43" s="359" t="str">
        <f>IF([1]构筑物!D40="","",[1]构筑物!D40)</f>
        <v/>
      </c>
      <c r="D43" s="333"/>
      <c r="E43" s="352"/>
      <c r="F43" s="352"/>
      <c r="G43" s="352"/>
      <c r="H43" s="336"/>
      <c r="I43" s="339" t="str">
        <f>IF([1]构筑物!I40="","",[1]构筑物!I40)</f>
        <v/>
      </c>
      <c r="J43" s="32"/>
      <c r="K43" s="32"/>
      <c r="L43" s="67"/>
      <c r="M43" s="67"/>
      <c r="N43" s="32" t="str">
        <f>IF(B43="","",'[3]计算-构筑物'!J40)</f>
        <v/>
      </c>
      <c r="O43" s="356" t="str">
        <f>IF(N43="","",'[3]计算-构筑物'!L40)</f>
        <v/>
      </c>
      <c r="P43" s="32" t="str">
        <f t="shared" si="11"/>
        <v/>
      </c>
      <c r="Q43" s="325"/>
      <c r="R43" s="32" t="str">
        <f t="shared" si="12"/>
        <v/>
      </c>
      <c r="S43" s="296"/>
    </row>
    <row r="44" spans="1:19" ht="25.2" hidden="1" customHeight="1">
      <c r="A44" s="330" t="str">
        <f t="shared" si="10"/>
        <v/>
      </c>
      <c r="B44" s="357" t="str">
        <f>IF([1]构筑物!B41="","",[1]构筑物!B41)</f>
        <v/>
      </c>
      <c r="C44" s="359" t="str">
        <f>IF([1]构筑物!D41="","",[1]构筑物!D41)</f>
        <v/>
      </c>
      <c r="D44" s="333"/>
      <c r="E44" s="352"/>
      <c r="F44" s="352"/>
      <c r="G44" s="352"/>
      <c r="H44" s="336"/>
      <c r="I44" s="339" t="str">
        <f>IF([1]构筑物!I41="","",[1]构筑物!I41)</f>
        <v/>
      </c>
      <c r="J44" s="32"/>
      <c r="K44" s="32"/>
      <c r="L44" s="67"/>
      <c r="M44" s="67"/>
      <c r="N44" s="32" t="str">
        <f>IF(B44="","",'[3]计算-构筑物'!J41)</f>
        <v/>
      </c>
      <c r="O44" s="356" t="str">
        <f>IF(N44="","",'[3]计算-构筑物'!L41)</f>
        <v/>
      </c>
      <c r="P44" s="32" t="str">
        <f t="shared" si="11"/>
        <v/>
      </c>
      <c r="Q44" s="325"/>
      <c r="R44" s="32" t="str">
        <f t="shared" si="12"/>
        <v/>
      </c>
      <c r="S44" s="296"/>
    </row>
    <row r="45" spans="1:19" ht="25.2" hidden="1" customHeight="1">
      <c r="A45" s="330" t="str">
        <f t="shared" si="10"/>
        <v/>
      </c>
      <c r="B45" s="357" t="str">
        <f>IF([1]构筑物!B42="","",[1]构筑物!B42)</f>
        <v/>
      </c>
      <c r="C45" s="359" t="str">
        <f>IF([1]构筑物!D42="","",[1]构筑物!D42)</f>
        <v/>
      </c>
      <c r="D45" s="333"/>
      <c r="E45" s="352"/>
      <c r="F45" s="352"/>
      <c r="G45" s="352"/>
      <c r="H45" s="336"/>
      <c r="I45" s="339" t="str">
        <f>IF([1]构筑物!I42="","",[1]构筑物!I42)</f>
        <v/>
      </c>
      <c r="J45" s="32"/>
      <c r="K45" s="32"/>
      <c r="L45" s="67"/>
      <c r="M45" s="67"/>
      <c r="N45" s="32" t="str">
        <f>IF(B45="","",'[3]计算-构筑物'!J42)</f>
        <v/>
      </c>
      <c r="O45" s="356" t="str">
        <f>IF(N45="","",'[3]计算-构筑物'!L42)</f>
        <v/>
      </c>
      <c r="P45" s="32" t="str">
        <f t="shared" si="11"/>
        <v/>
      </c>
      <c r="Q45" s="325"/>
      <c r="R45" s="32" t="str">
        <f t="shared" si="12"/>
        <v/>
      </c>
      <c r="S45" s="296"/>
    </row>
    <row r="46" spans="1:19" ht="25.2" hidden="1" customHeight="1">
      <c r="A46" s="330" t="str">
        <f t="shared" si="10"/>
        <v/>
      </c>
      <c r="B46" s="357" t="str">
        <f>IF([1]构筑物!B43="","",[1]构筑物!B43)</f>
        <v/>
      </c>
      <c r="C46" s="359" t="str">
        <f>IF([1]构筑物!D43="","",[1]构筑物!D43)</f>
        <v/>
      </c>
      <c r="D46" s="333"/>
      <c r="E46" s="352"/>
      <c r="F46" s="352"/>
      <c r="G46" s="352"/>
      <c r="H46" s="336"/>
      <c r="I46" s="339" t="str">
        <f>IF([1]构筑物!I43="","",[1]构筑物!I43)</f>
        <v/>
      </c>
      <c r="J46" s="32"/>
      <c r="K46" s="32"/>
      <c r="L46" s="67"/>
      <c r="M46" s="67"/>
      <c r="N46" s="32" t="str">
        <f>IF(B46="","",'[3]计算-构筑物'!J43)</f>
        <v/>
      </c>
      <c r="O46" s="356" t="str">
        <f>IF(N46="","",'[3]计算-构筑物'!L43)</f>
        <v/>
      </c>
      <c r="P46" s="32" t="str">
        <f t="shared" si="11"/>
        <v/>
      </c>
      <c r="Q46" s="325"/>
      <c r="R46" s="32" t="str">
        <f t="shared" si="12"/>
        <v/>
      </c>
      <c r="S46" s="296"/>
    </row>
    <row r="47" spans="1:19" ht="25.2" hidden="1" customHeight="1">
      <c r="A47" s="330" t="str">
        <f t="shared" si="10"/>
        <v/>
      </c>
      <c r="B47" s="357" t="str">
        <f>IF([1]构筑物!B44="","",[1]构筑物!B44)</f>
        <v/>
      </c>
      <c r="C47" s="359" t="str">
        <f>IF([1]构筑物!D44="","",[1]构筑物!D44)</f>
        <v/>
      </c>
      <c r="D47" s="333"/>
      <c r="E47" s="352"/>
      <c r="F47" s="352"/>
      <c r="G47" s="352"/>
      <c r="H47" s="336"/>
      <c r="I47" s="339" t="str">
        <f>IF([1]构筑物!I44="","",[1]构筑物!I44)</f>
        <v/>
      </c>
      <c r="J47" s="32"/>
      <c r="K47" s="32"/>
      <c r="L47" s="67"/>
      <c r="M47" s="67"/>
      <c r="N47" s="32" t="str">
        <f>IF(B47="","",'[3]计算-构筑物'!J44)</f>
        <v/>
      </c>
      <c r="O47" s="356" t="str">
        <f>IF(N47="","",'[3]计算-构筑物'!L44)</f>
        <v/>
      </c>
      <c r="P47" s="32" t="str">
        <f t="shared" si="11"/>
        <v/>
      </c>
      <c r="Q47" s="325"/>
      <c r="R47" s="32" t="str">
        <f t="shared" si="12"/>
        <v/>
      </c>
      <c r="S47" s="296"/>
    </row>
    <row r="48" spans="1:19" ht="25.2" hidden="1" customHeight="1">
      <c r="A48" s="330" t="str">
        <f t="shared" si="10"/>
        <v/>
      </c>
      <c r="B48" s="357" t="str">
        <f>IF([1]构筑物!B45="","",[1]构筑物!B45)</f>
        <v/>
      </c>
      <c r="C48" s="359" t="str">
        <f>IF([1]构筑物!D45="","",[1]构筑物!D45)</f>
        <v/>
      </c>
      <c r="D48" s="333"/>
      <c r="E48" s="352"/>
      <c r="F48" s="352"/>
      <c r="G48" s="352"/>
      <c r="H48" s="336"/>
      <c r="I48" s="339" t="str">
        <f>IF([1]构筑物!I45="","",[1]构筑物!I45)</f>
        <v/>
      </c>
      <c r="J48" s="32"/>
      <c r="K48" s="32"/>
      <c r="L48" s="67"/>
      <c r="M48" s="67"/>
      <c r="N48" s="32" t="str">
        <f>IF(B48="","",'[3]计算-构筑物'!J45)</f>
        <v/>
      </c>
      <c r="O48" s="356" t="str">
        <f>IF(N48="","",'[3]计算-构筑物'!L45)</f>
        <v/>
      </c>
      <c r="P48" s="32" t="str">
        <f t="shared" si="11"/>
        <v/>
      </c>
      <c r="Q48" s="325"/>
      <c r="R48" s="32" t="str">
        <f t="shared" si="12"/>
        <v/>
      </c>
      <c r="S48" s="296"/>
    </row>
    <row r="49" spans="1:19" ht="25.2" hidden="1" customHeight="1">
      <c r="A49" s="330" t="str">
        <f t="shared" si="10"/>
        <v/>
      </c>
      <c r="B49" s="357" t="str">
        <f>IF([1]构筑物!B46="","",[1]构筑物!B46)</f>
        <v/>
      </c>
      <c r="C49" s="359" t="str">
        <f>IF([1]构筑物!D46="","",[1]构筑物!D46)</f>
        <v/>
      </c>
      <c r="D49" s="333"/>
      <c r="E49" s="352"/>
      <c r="F49" s="352"/>
      <c r="G49" s="352"/>
      <c r="H49" s="336"/>
      <c r="I49" s="339" t="str">
        <f>IF([1]构筑物!I46="","",[1]构筑物!I46)</f>
        <v/>
      </c>
      <c r="J49" s="32"/>
      <c r="K49" s="32"/>
      <c r="L49" s="67"/>
      <c r="M49" s="67"/>
      <c r="N49" s="32" t="str">
        <f>IF(B49="","",'[3]计算-构筑物'!J46)</f>
        <v/>
      </c>
      <c r="O49" s="356" t="str">
        <f>IF(N49="","",'[3]计算-构筑物'!L46)</f>
        <v/>
      </c>
      <c r="P49" s="32" t="str">
        <f t="shared" si="11"/>
        <v/>
      </c>
      <c r="Q49" s="325"/>
      <c r="R49" s="32" t="str">
        <f t="shared" si="12"/>
        <v/>
      </c>
      <c r="S49" s="296"/>
    </row>
    <row r="50" spans="1:19" ht="25.2" hidden="1" customHeight="1">
      <c r="A50" s="330" t="str">
        <f t="shared" si="10"/>
        <v/>
      </c>
      <c r="B50" s="357" t="str">
        <f>IF([1]构筑物!B47="","",[1]构筑物!B47)</f>
        <v/>
      </c>
      <c r="C50" s="359" t="str">
        <f>IF([1]构筑物!D47="","",[1]构筑物!D47)</f>
        <v/>
      </c>
      <c r="D50" s="333"/>
      <c r="E50" s="352"/>
      <c r="F50" s="352"/>
      <c r="G50" s="352"/>
      <c r="H50" s="336"/>
      <c r="I50" s="339" t="str">
        <f>IF([1]构筑物!I47="","",[1]构筑物!I47)</f>
        <v/>
      </c>
      <c r="J50" s="32"/>
      <c r="K50" s="32"/>
      <c r="L50" s="67"/>
      <c r="M50" s="67"/>
      <c r="N50" s="32" t="str">
        <f>IF(B50="","",'[3]计算-构筑物'!J47)</f>
        <v/>
      </c>
      <c r="O50" s="356" t="str">
        <f>IF(N50="","",'[3]计算-构筑物'!L47)</f>
        <v/>
      </c>
      <c r="P50" s="32" t="str">
        <f t="shared" si="11"/>
        <v/>
      </c>
      <c r="Q50" s="325"/>
      <c r="R50" s="32" t="str">
        <f t="shared" si="12"/>
        <v/>
      </c>
      <c r="S50" s="296"/>
    </row>
    <row r="51" spans="1:19" ht="25.2" hidden="1" customHeight="1">
      <c r="A51" s="330" t="str">
        <f t="shared" si="10"/>
        <v/>
      </c>
      <c r="B51" s="357" t="str">
        <f>IF([1]构筑物!B48="","",[1]构筑物!B48)</f>
        <v/>
      </c>
      <c r="C51" s="359" t="str">
        <f>IF([1]构筑物!D48="","",[1]构筑物!D48)</f>
        <v/>
      </c>
      <c r="D51" s="333"/>
      <c r="E51" s="352"/>
      <c r="F51" s="352"/>
      <c r="G51" s="352"/>
      <c r="H51" s="336"/>
      <c r="I51" s="339" t="str">
        <f>IF([1]构筑物!I48="","",[1]构筑物!I48)</f>
        <v/>
      </c>
      <c r="J51" s="32"/>
      <c r="K51" s="32"/>
      <c r="L51" s="67"/>
      <c r="M51" s="67"/>
      <c r="N51" s="32" t="str">
        <f>IF(B51="","",'[3]计算-构筑物'!J48)</f>
        <v/>
      </c>
      <c r="O51" s="356" t="str">
        <f>IF(N51="","",'[3]计算-构筑物'!L48)</f>
        <v/>
      </c>
      <c r="P51" s="32" t="str">
        <f t="shared" si="11"/>
        <v/>
      </c>
      <c r="Q51" s="325"/>
      <c r="R51" s="32" t="str">
        <f t="shared" si="12"/>
        <v/>
      </c>
      <c r="S51" s="296"/>
    </row>
    <row r="52" spans="1:19" ht="25.2" hidden="1" customHeight="1">
      <c r="A52" s="330" t="str">
        <f t="shared" si="10"/>
        <v/>
      </c>
      <c r="B52" s="357" t="str">
        <f>IF([1]构筑物!B49="","",[1]构筑物!B49)</f>
        <v/>
      </c>
      <c r="C52" s="359" t="str">
        <f>IF([1]构筑物!D49="","",[1]构筑物!D49)</f>
        <v/>
      </c>
      <c r="D52" s="333"/>
      <c r="E52" s="352"/>
      <c r="F52" s="352"/>
      <c r="G52" s="352"/>
      <c r="H52" s="336"/>
      <c r="I52" s="339" t="str">
        <f>IF([1]构筑物!I49="","",[1]构筑物!I49)</f>
        <v/>
      </c>
      <c r="J52" s="32"/>
      <c r="K52" s="32"/>
      <c r="L52" s="67"/>
      <c r="M52" s="67"/>
      <c r="N52" s="32" t="str">
        <f>IF(B52="","",'[3]计算-构筑物'!J49)</f>
        <v/>
      </c>
      <c r="O52" s="356" t="str">
        <f>IF(N52="","",'[3]计算-构筑物'!L49)</f>
        <v/>
      </c>
      <c r="P52" s="32" t="str">
        <f t="shared" si="11"/>
        <v/>
      </c>
      <c r="Q52" s="325"/>
      <c r="R52" s="32" t="str">
        <f t="shared" si="12"/>
        <v/>
      </c>
      <c r="S52" s="296"/>
    </row>
    <row r="53" spans="1:19" ht="25.2" hidden="1" customHeight="1">
      <c r="A53" s="330" t="str">
        <f t="shared" si="10"/>
        <v/>
      </c>
      <c r="B53" s="357" t="str">
        <f>IF([1]构筑物!B50="","",[1]构筑物!B50)</f>
        <v/>
      </c>
      <c r="C53" s="359" t="str">
        <f>IF([1]构筑物!D50="","",[1]构筑物!D50)</f>
        <v/>
      </c>
      <c r="D53" s="333"/>
      <c r="E53" s="352"/>
      <c r="F53" s="352"/>
      <c r="G53" s="352"/>
      <c r="H53" s="336"/>
      <c r="I53" s="339" t="str">
        <f>IF([1]构筑物!I50="","",[1]构筑物!I50)</f>
        <v/>
      </c>
      <c r="J53" s="32"/>
      <c r="K53" s="32"/>
      <c r="L53" s="67"/>
      <c r="M53" s="67"/>
      <c r="N53" s="32" t="str">
        <f>IF(B53="","",'[3]计算-构筑物'!J50)</f>
        <v/>
      </c>
      <c r="O53" s="356" t="str">
        <f>IF(N53="","",'[3]计算-构筑物'!L50)</f>
        <v/>
      </c>
      <c r="P53" s="32" t="str">
        <f t="shared" si="11"/>
        <v/>
      </c>
      <c r="Q53" s="325"/>
      <c r="R53" s="32" t="str">
        <f t="shared" si="12"/>
        <v/>
      </c>
      <c r="S53" s="296"/>
    </row>
    <row r="54" spans="1:19" ht="25.2" hidden="1" customHeight="1">
      <c r="A54" s="330" t="str">
        <f t="shared" si="10"/>
        <v/>
      </c>
      <c r="B54" s="357" t="str">
        <f>IF([1]构筑物!B51="","",[1]构筑物!B51)</f>
        <v/>
      </c>
      <c r="C54" s="359" t="str">
        <f>IF([1]构筑物!D51="","",[1]构筑物!D51)</f>
        <v/>
      </c>
      <c r="D54" s="333"/>
      <c r="E54" s="352"/>
      <c r="F54" s="352"/>
      <c r="G54" s="352"/>
      <c r="H54" s="336"/>
      <c r="I54" s="339" t="str">
        <f>IF([1]构筑物!I51="","",[1]构筑物!I51)</f>
        <v/>
      </c>
      <c r="J54" s="32"/>
      <c r="K54" s="32"/>
      <c r="L54" s="67"/>
      <c r="M54" s="67"/>
      <c r="N54" s="32" t="str">
        <f>IF(B54="","",'[3]计算-构筑物'!J51)</f>
        <v/>
      </c>
      <c r="O54" s="356" t="str">
        <f>IF(N54="","",'[3]计算-构筑物'!L51)</f>
        <v/>
      </c>
      <c r="P54" s="32" t="str">
        <f t="shared" si="11"/>
        <v/>
      </c>
      <c r="Q54" s="325"/>
      <c r="R54" s="32" t="str">
        <f t="shared" si="12"/>
        <v/>
      </c>
      <c r="S54" s="296"/>
    </row>
    <row r="55" spans="1:19" ht="25.2" hidden="1" customHeight="1">
      <c r="A55" s="330" t="str">
        <f t="shared" si="10"/>
        <v/>
      </c>
      <c r="B55" s="357" t="str">
        <f>IF([1]构筑物!B52="","",[1]构筑物!B52)</f>
        <v/>
      </c>
      <c r="C55" s="359" t="str">
        <f>IF([1]构筑物!D52="","",[1]构筑物!D52)</f>
        <v/>
      </c>
      <c r="D55" s="333"/>
      <c r="E55" s="352"/>
      <c r="F55" s="352"/>
      <c r="G55" s="352"/>
      <c r="H55" s="336"/>
      <c r="I55" s="339" t="str">
        <f>IF([1]构筑物!I52="","",[1]构筑物!I52)</f>
        <v/>
      </c>
      <c r="J55" s="32"/>
      <c r="K55" s="32"/>
      <c r="L55" s="67"/>
      <c r="M55" s="67"/>
      <c r="N55" s="32" t="str">
        <f>IF(B55="","",'[3]计算-构筑物'!J52)</f>
        <v/>
      </c>
      <c r="O55" s="356" t="str">
        <f>IF(N55="","",'[3]计算-构筑物'!L52)</f>
        <v/>
      </c>
      <c r="P55" s="32" t="str">
        <f t="shared" si="11"/>
        <v/>
      </c>
      <c r="Q55" s="325"/>
      <c r="R55" s="32" t="str">
        <f t="shared" si="12"/>
        <v/>
      </c>
      <c r="S55" s="296"/>
    </row>
    <row r="56" spans="1:19" ht="25.2" hidden="1" customHeight="1">
      <c r="A56" s="330" t="str">
        <f t="shared" si="10"/>
        <v/>
      </c>
      <c r="B56" s="357" t="str">
        <f>IF([1]构筑物!B53="","",[1]构筑物!B53)</f>
        <v/>
      </c>
      <c r="C56" s="359" t="str">
        <f>IF([1]构筑物!D53="","",[1]构筑物!D53)</f>
        <v/>
      </c>
      <c r="D56" s="333"/>
      <c r="E56" s="352"/>
      <c r="F56" s="352"/>
      <c r="G56" s="352"/>
      <c r="H56" s="336"/>
      <c r="I56" s="339" t="str">
        <f>IF([1]构筑物!I53="","",[1]构筑物!I53)</f>
        <v/>
      </c>
      <c r="J56" s="32"/>
      <c r="K56" s="32"/>
      <c r="L56" s="67"/>
      <c r="M56" s="67"/>
      <c r="N56" s="32" t="str">
        <f>IF(B56="","",'[3]计算-构筑物'!J53)</f>
        <v/>
      </c>
      <c r="O56" s="356" t="str">
        <f>IF(N56="","",'[3]计算-构筑物'!L53)</f>
        <v/>
      </c>
      <c r="P56" s="32" t="str">
        <f t="shared" si="11"/>
        <v/>
      </c>
      <c r="Q56" s="325"/>
      <c r="R56" s="32" t="str">
        <f t="shared" si="12"/>
        <v/>
      </c>
      <c r="S56" s="296"/>
    </row>
    <row r="57" spans="1:19" ht="25.2" hidden="1" customHeight="1">
      <c r="A57" s="330" t="str">
        <f t="shared" si="10"/>
        <v/>
      </c>
      <c r="B57" s="357" t="str">
        <f>IF([1]构筑物!B54="","",[1]构筑物!B54)</f>
        <v/>
      </c>
      <c r="C57" s="359" t="str">
        <f>IF([1]构筑物!D54="","",[1]构筑物!D54)</f>
        <v/>
      </c>
      <c r="D57" s="333"/>
      <c r="E57" s="352"/>
      <c r="F57" s="352"/>
      <c r="G57" s="352"/>
      <c r="H57" s="336"/>
      <c r="I57" s="339" t="str">
        <f>IF([1]构筑物!I54="","",[1]构筑物!I54)</f>
        <v/>
      </c>
      <c r="J57" s="32"/>
      <c r="K57" s="32"/>
      <c r="L57" s="67"/>
      <c r="M57" s="67"/>
      <c r="N57" s="32" t="str">
        <f>IF(B57="","",'[3]计算-构筑物'!J54)</f>
        <v/>
      </c>
      <c r="O57" s="356" t="str">
        <f>IF(N57="","",'[3]计算-构筑物'!L54)</f>
        <v/>
      </c>
      <c r="P57" s="32" t="str">
        <f t="shared" si="11"/>
        <v/>
      </c>
      <c r="Q57" s="325"/>
      <c r="R57" s="32" t="str">
        <f t="shared" si="12"/>
        <v/>
      </c>
      <c r="S57" s="296"/>
    </row>
    <row r="58" spans="1:19" ht="25.2" hidden="1" customHeight="1">
      <c r="A58" s="330" t="str">
        <f t="shared" si="10"/>
        <v/>
      </c>
      <c r="B58" s="357" t="str">
        <f>IF([1]构筑物!B55="","",[1]构筑物!B55)</f>
        <v/>
      </c>
      <c r="C58" s="359" t="str">
        <f>IF([1]构筑物!D55="","",[1]构筑物!D55)</f>
        <v/>
      </c>
      <c r="D58" s="333"/>
      <c r="E58" s="352"/>
      <c r="F58" s="352"/>
      <c r="G58" s="352"/>
      <c r="H58" s="336"/>
      <c r="I58" s="339" t="str">
        <f>IF([1]构筑物!I55="","",[1]构筑物!I55)</f>
        <v/>
      </c>
      <c r="J58" s="32"/>
      <c r="K58" s="32"/>
      <c r="L58" s="67"/>
      <c r="M58" s="67"/>
      <c r="N58" s="32" t="str">
        <f>IF(B58="","",'[3]计算-构筑物'!J55)</f>
        <v/>
      </c>
      <c r="O58" s="356" t="str">
        <f>IF(N58="","",'[3]计算-构筑物'!L55)</f>
        <v/>
      </c>
      <c r="P58" s="32" t="str">
        <f t="shared" si="11"/>
        <v/>
      </c>
      <c r="Q58" s="325"/>
      <c r="R58" s="32" t="str">
        <f t="shared" si="12"/>
        <v/>
      </c>
      <c r="S58" s="296"/>
    </row>
    <row r="59" spans="1:19" ht="25.2" hidden="1" customHeight="1">
      <c r="A59" s="330" t="str">
        <f t="shared" si="10"/>
        <v/>
      </c>
      <c r="B59" s="357" t="str">
        <f>IF([1]构筑物!B56="","",[1]构筑物!B56)</f>
        <v/>
      </c>
      <c r="C59" s="359" t="str">
        <f>IF([1]构筑物!D56="","",[1]构筑物!D56)</f>
        <v/>
      </c>
      <c r="D59" s="333"/>
      <c r="E59" s="352"/>
      <c r="F59" s="352"/>
      <c r="G59" s="352"/>
      <c r="H59" s="336"/>
      <c r="I59" s="339" t="str">
        <f>IF([1]构筑物!I56="","",[1]构筑物!I56)</f>
        <v/>
      </c>
      <c r="J59" s="32"/>
      <c r="K59" s="32"/>
      <c r="L59" s="67"/>
      <c r="M59" s="67"/>
      <c r="N59" s="32" t="str">
        <f>IF(B59="","",'[3]计算-构筑物'!J56)</f>
        <v/>
      </c>
      <c r="O59" s="356" t="str">
        <f>IF(N59="","",'[3]计算-构筑物'!L56)</f>
        <v/>
      </c>
      <c r="P59" s="32" t="str">
        <f t="shared" si="11"/>
        <v/>
      </c>
      <c r="Q59" s="325"/>
      <c r="R59" s="32" t="str">
        <f t="shared" si="12"/>
        <v/>
      </c>
      <c r="S59" s="296"/>
    </row>
    <row r="60" spans="1:19" ht="25.2" hidden="1" customHeight="1">
      <c r="A60" s="330" t="str">
        <f t="shared" si="10"/>
        <v/>
      </c>
      <c r="B60" s="357" t="str">
        <f>IF([1]构筑物!B57="","",[1]构筑物!B57)</f>
        <v/>
      </c>
      <c r="C60" s="359" t="str">
        <f>IF([1]构筑物!D57="","",[1]构筑物!D57)</f>
        <v/>
      </c>
      <c r="D60" s="333"/>
      <c r="E60" s="352"/>
      <c r="F60" s="352"/>
      <c r="G60" s="352"/>
      <c r="H60" s="336"/>
      <c r="I60" s="339" t="str">
        <f>IF([1]构筑物!I57="","",[1]构筑物!I57)</f>
        <v/>
      </c>
      <c r="J60" s="32"/>
      <c r="K60" s="32"/>
      <c r="L60" s="67"/>
      <c r="M60" s="67"/>
      <c r="N60" s="32" t="str">
        <f>IF(B60="","",'[3]计算-构筑物'!J57)</f>
        <v/>
      </c>
      <c r="O60" s="356" t="str">
        <f>IF(N60="","",'[3]计算-构筑物'!L57)</f>
        <v/>
      </c>
      <c r="P60" s="32" t="str">
        <f t="shared" si="11"/>
        <v/>
      </c>
      <c r="Q60" s="325"/>
      <c r="R60" s="32" t="str">
        <f t="shared" si="12"/>
        <v/>
      </c>
      <c r="S60" s="296"/>
    </row>
    <row r="61" spans="1:19" ht="25.2" hidden="1" customHeight="1">
      <c r="A61" s="330" t="str">
        <f t="shared" si="10"/>
        <v/>
      </c>
      <c r="B61" s="357" t="str">
        <f>IF([1]构筑物!B58="","",[1]构筑物!B58)</f>
        <v/>
      </c>
      <c r="C61" s="359" t="str">
        <f>IF([1]构筑物!D58="","",[1]构筑物!D58)</f>
        <v/>
      </c>
      <c r="D61" s="333"/>
      <c r="E61" s="352"/>
      <c r="F61" s="352"/>
      <c r="G61" s="352"/>
      <c r="H61" s="336"/>
      <c r="I61" s="339" t="str">
        <f>IF([1]构筑物!I58="","",[1]构筑物!I58)</f>
        <v/>
      </c>
      <c r="J61" s="32"/>
      <c r="K61" s="32"/>
      <c r="L61" s="67"/>
      <c r="M61" s="67"/>
      <c r="N61" s="32" t="str">
        <f>IF(B61="","",'[3]计算-构筑物'!J58)</f>
        <v/>
      </c>
      <c r="O61" s="356" t="str">
        <f>IF(N61="","",'[3]计算-构筑物'!L58)</f>
        <v/>
      </c>
      <c r="P61" s="32" t="str">
        <f t="shared" si="11"/>
        <v/>
      </c>
      <c r="Q61" s="325"/>
      <c r="R61" s="32" t="str">
        <f t="shared" si="12"/>
        <v/>
      </c>
      <c r="S61" s="296"/>
    </row>
    <row r="62" spans="1:19" ht="25.2" customHeight="1">
      <c r="A62" s="301"/>
      <c r="B62" s="355"/>
      <c r="C62" s="354"/>
      <c r="D62" s="309"/>
      <c r="E62" s="303"/>
      <c r="F62" s="301"/>
      <c r="G62" s="301"/>
      <c r="H62" s="301"/>
      <c r="I62" s="136"/>
      <c r="J62" s="32"/>
      <c r="K62" s="32"/>
      <c r="L62" s="32" t="str">
        <f>IF(J62="","",J62)</f>
        <v/>
      </c>
      <c r="M62" s="32" t="str">
        <f>IF(K62="","",K62)</f>
        <v/>
      </c>
      <c r="N62" s="32"/>
      <c r="O62" s="305"/>
      <c r="P62" s="32"/>
      <c r="Q62" s="127" t="str">
        <f t="shared" si="2"/>
        <v/>
      </c>
      <c r="R62" s="32" t="str">
        <f>IF(I62=0,"",N62/H62)</f>
        <v/>
      </c>
      <c r="S62" s="22"/>
    </row>
    <row r="63" spans="1:19" ht="25.2" hidden="1" customHeight="1">
      <c r="A63" s="393" t="s">
        <v>219</v>
      </c>
      <c r="B63" s="469"/>
      <c r="C63" s="413"/>
      <c r="D63" s="311"/>
      <c r="E63" s="303"/>
      <c r="F63" s="306"/>
      <c r="G63" s="306"/>
      <c r="H63" s="42"/>
      <c r="I63" s="136"/>
      <c r="J63" s="32"/>
      <c r="K63" s="32"/>
      <c r="L63" s="67"/>
      <c r="M63" s="67"/>
      <c r="N63" s="32">
        <f>SUM(N6:N62)</f>
        <v>1961300</v>
      </c>
      <c r="O63" s="32"/>
      <c r="P63" s="32">
        <f>SUM(P6:P62)</f>
        <v>467799</v>
      </c>
      <c r="Q63" s="127" t="str">
        <f t="shared" si="2"/>
        <v/>
      </c>
      <c r="R63" s="32" t="str">
        <f>IF(I63=0,"",N63/H63)</f>
        <v/>
      </c>
      <c r="S63" s="22"/>
    </row>
    <row r="64" spans="1:19" ht="25.2" hidden="1" customHeight="1">
      <c r="A64" s="475" t="s">
        <v>471</v>
      </c>
      <c r="B64" s="476"/>
      <c r="C64" s="477"/>
      <c r="D64" s="310"/>
      <c r="E64" s="136"/>
      <c r="F64" s="32"/>
      <c r="G64" s="32"/>
      <c r="H64" s="32"/>
      <c r="I64" s="136"/>
      <c r="J64" s="32"/>
      <c r="K64" s="32"/>
      <c r="L64" s="26"/>
      <c r="M64" s="26"/>
      <c r="N64" s="26"/>
      <c r="O64" s="26"/>
      <c r="P64" s="26"/>
      <c r="Q64" s="127" t="str">
        <f t="shared" si="2"/>
        <v/>
      </c>
      <c r="R64" s="32" t="str">
        <f>IF(I64=0,"",N64/H64)</f>
        <v/>
      </c>
      <c r="S64" s="26"/>
    </row>
    <row r="65" spans="1:19" ht="25.2" customHeight="1">
      <c r="A65" s="393" t="s">
        <v>913</v>
      </c>
      <c r="B65" s="428"/>
      <c r="C65" s="394"/>
      <c r="D65" s="311"/>
      <c r="E65" s="303"/>
      <c r="F65" s="306"/>
      <c r="G65" s="306"/>
      <c r="H65" s="26"/>
      <c r="I65" s="136"/>
      <c r="J65" s="32">
        <f>J63-J64</f>
        <v>0</v>
      </c>
      <c r="K65" s="32">
        <f>K63-K64</f>
        <v>0</v>
      </c>
      <c r="L65" s="32">
        <f>L63-L64</f>
        <v>0</v>
      </c>
      <c r="M65" s="32">
        <f>M63-M64</f>
        <v>0</v>
      </c>
      <c r="N65" s="32">
        <f>N63-N64</f>
        <v>1961300</v>
      </c>
      <c r="O65" s="32"/>
      <c r="P65" s="32">
        <f>P63-P64</f>
        <v>467799</v>
      </c>
      <c r="Q65" s="127" t="str">
        <f t="shared" si="2"/>
        <v/>
      </c>
      <c r="R65" s="32" t="str">
        <f>IF(I65=0,"",N65/H65)</f>
        <v/>
      </c>
      <c r="S65" s="22"/>
    </row>
    <row r="66" spans="1:19" ht="25.2" customHeight="1">
      <c r="A66" s="28" t="str">
        <f>'4-6-1房屋建筑物'!A28</f>
        <v>被评估单位（或产权持有单位）
填表人：</v>
      </c>
      <c r="B66" s="288"/>
      <c r="C66" s="288"/>
      <c r="K66" s="29"/>
      <c r="L66" s="29" t="str">
        <f>'4-6-1房屋建筑物'!K28</f>
        <v>资产评估专业人员：邓晓川、张文斌、严浩</v>
      </c>
      <c r="M66" s="29"/>
      <c r="N66" s="29"/>
      <c r="O66" s="29"/>
      <c r="P66" s="29"/>
      <c r="Q66" s="29"/>
      <c r="R66" s="29"/>
      <c r="S66" s="29"/>
    </row>
    <row r="67" spans="1:19" ht="25.2" customHeight="1">
      <c r="A67" s="28" t="str">
        <f>'4-6-1房屋建筑物'!A29</f>
        <v>填表日期：2024年12月5日</v>
      </c>
      <c r="B67" s="288"/>
      <c r="C67" s="288"/>
    </row>
    <row r="71" spans="1:19" ht="15.75" customHeight="1">
      <c r="B71" s="358"/>
      <c r="C71" s="407" t="s">
        <v>118</v>
      </c>
      <c r="D71" s="408"/>
      <c r="E71" s="408"/>
    </row>
    <row r="72" spans="1:19" ht="15.75" customHeight="1">
      <c r="B72" s="358"/>
      <c r="C72" s="353" t="s">
        <v>425</v>
      </c>
      <c r="D72" s="318" t="s">
        <v>912</v>
      </c>
      <c r="E72" s="317" t="s">
        <v>426</v>
      </c>
    </row>
    <row r="73" spans="1:19" ht="15.75" customHeight="1">
      <c r="B73" s="358" t="s">
        <v>916</v>
      </c>
    </row>
    <row r="74" spans="1:19" ht="15.75" customHeight="1">
      <c r="B74" s="358" t="s">
        <v>917</v>
      </c>
    </row>
  </sheetData>
  <mergeCells count="23">
    <mergeCell ref="S14:S16"/>
    <mergeCell ref="C71:E71"/>
    <mergeCell ref="A1:S1"/>
    <mergeCell ref="A2:S2"/>
    <mergeCell ref="P3:S3"/>
    <mergeCell ref="J4:K4"/>
    <mergeCell ref="L4:M4"/>
    <mergeCell ref="N4:P4"/>
    <mergeCell ref="D4:D5"/>
    <mergeCell ref="E4:E5"/>
    <mergeCell ref="F4:F5"/>
    <mergeCell ref="H4:H5"/>
    <mergeCell ref="I4:I5"/>
    <mergeCell ref="Q4:Q5"/>
    <mergeCell ref="R4:R5"/>
    <mergeCell ref="S4:S5"/>
    <mergeCell ref="G4:G5"/>
    <mergeCell ref="A63:C63"/>
    <mergeCell ref="A64:C64"/>
    <mergeCell ref="A65:C65"/>
    <mergeCell ref="A4:A5"/>
    <mergeCell ref="B4:B5"/>
    <mergeCell ref="C4:C5"/>
  </mergeCells>
  <phoneticPr fontId="19" type="noConversion"/>
  <printOptions horizontalCentered="1"/>
  <pageMargins left="0.39370078740157483" right="0.39370078740157483" top="0.86614173228346458" bottom="0.53" header="1.04" footer="0.23"/>
  <pageSetup paperSize="9" scale="91" fitToHeight="0" orientation="landscape" blackAndWhite="1" r:id="rId1"/>
  <headerFooter scaleWithDoc="0">
    <oddHeader>&amp;R&amp;"宋体,常规"&amp;10表&amp;"Times New Roman,常规"4-6-2
&amp;"宋体,常规"共&amp;"Times New Roman,常规"&amp;N&amp;"宋体,常规"页第&amp;"Times New Roman,常规"&amp;P&amp;"宋体,常规"页</oddHeader>
  </headerFooter>
  <legacyDrawing r:id="rId2"/>
</worksheet>
</file>

<file path=xl/worksheets/sheet48.xml><?xml version="1.0" encoding="utf-8"?>
<worksheet xmlns="http://schemas.openxmlformats.org/spreadsheetml/2006/main" xmlns:r="http://schemas.openxmlformats.org/officeDocument/2006/relationships">
  <sheetPr codeName="Sheet44">
    <pageSetUpPr fitToPage="1"/>
  </sheetPr>
  <dimension ref="A1:S21"/>
  <sheetViews>
    <sheetView workbookViewId="0">
      <pane xSplit="9" ySplit="5" topLeftCell="J6" activePane="bottomRight" state="frozen"/>
      <selection activeCell="I16" sqref="I16"/>
      <selection pane="topRight" activeCell="I16" sqref="I16"/>
      <selection pane="bottomLeft" activeCell="I16" sqref="I16"/>
      <selection pane="bottomRight" activeCell="B6" sqref="B6:H13"/>
    </sheetView>
  </sheetViews>
  <sheetFormatPr defaultColWidth="9" defaultRowHeight="15.75" customHeight="1"/>
  <cols>
    <col min="1" max="1" width="4.5" style="13" customWidth="1"/>
    <col min="2" max="2" width="10.69921875" style="13" customWidth="1"/>
    <col min="3" max="4" width="4.69921875" style="13" customWidth="1"/>
    <col min="5" max="5" width="16.3984375" style="13" customWidth="1"/>
    <col min="6" max="6" width="7.09765625" style="13" customWidth="1"/>
    <col min="7" max="7" width="4.8984375" style="13" customWidth="1"/>
    <col min="8" max="8" width="12.19921875" style="308" customWidth="1"/>
    <col min="9" max="10" width="10.09765625" style="13" hidden="1" customWidth="1"/>
    <col min="11" max="13" width="10.09765625" style="13" customWidth="1"/>
    <col min="14" max="14" width="6.59765625" style="13" customWidth="1"/>
    <col min="15" max="15" width="10.09765625" style="13" customWidth="1"/>
    <col min="16" max="16" width="6.09765625" style="13" customWidth="1"/>
    <col min="17" max="17" width="5.69921875" style="13" customWidth="1"/>
    <col min="18" max="16384" width="9" style="13"/>
  </cols>
  <sheetData>
    <row r="1" spans="1:19" s="11" customFormat="1" ht="30" customHeight="1">
      <c r="A1" s="400" t="s">
        <v>472</v>
      </c>
      <c r="B1" s="403"/>
      <c r="C1" s="403"/>
      <c r="D1" s="403"/>
      <c r="E1" s="403"/>
      <c r="F1" s="403"/>
      <c r="G1" s="403"/>
      <c r="H1" s="403"/>
      <c r="I1" s="403"/>
      <c r="J1" s="403"/>
      <c r="K1" s="403"/>
      <c r="L1" s="403"/>
      <c r="M1" s="403"/>
      <c r="N1" s="403"/>
      <c r="O1" s="403"/>
      <c r="P1" s="403"/>
      <c r="Q1" s="403"/>
    </row>
    <row r="2" spans="1:19" ht="14.1" customHeight="1">
      <c r="A2" s="387" t="str">
        <f>'4-6-2构筑物'!A2:S2</f>
        <v>评估基准日：2024年12月5日</v>
      </c>
      <c r="B2" s="387"/>
      <c r="C2" s="387"/>
      <c r="D2" s="387"/>
      <c r="E2" s="387"/>
      <c r="F2" s="387"/>
      <c r="G2" s="387"/>
      <c r="H2" s="401"/>
      <c r="I2" s="401"/>
      <c r="J2" s="401"/>
      <c r="K2" s="401"/>
      <c r="L2" s="401"/>
      <c r="M2" s="401"/>
      <c r="N2" s="401"/>
      <c r="O2" s="401"/>
      <c r="P2" s="401"/>
      <c r="Q2" s="401"/>
    </row>
    <row r="3" spans="1:19" ht="15.75" customHeight="1">
      <c r="A3" s="16" t="str">
        <f>'4-6-2构筑物'!A3</f>
        <v>被评估单位（或产权持有人）：攀枝花市尚亿科技有限责任公司</v>
      </c>
      <c r="B3" s="16"/>
      <c r="C3" s="16"/>
      <c r="D3" s="16"/>
      <c r="E3" s="16"/>
      <c r="F3" s="52"/>
      <c r="G3" s="52"/>
      <c r="H3" s="337"/>
      <c r="Q3" s="17" t="s">
        <v>151</v>
      </c>
    </row>
    <row r="4" spans="1:19" s="12" customFormat="1" ht="15.75" customHeight="1">
      <c r="A4" s="407" t="s">
        <v>152</v>
      </c>
      <c r="B4" s="408" t="s">
        <v>468</v>
      </c>
      <c r="C4" s="415" t="s">
        <v>469</v>
      </c>
      <c r="D4" s="415" t="s">
        <v>473</v>
      </c>
      <c r="E4" s="415" t="s">
        <v>474</v>
      </c>
      <c r="F4" s="415" t="s">
        <v>475</v>
      </c>
      <c r="G4" s="415" t="s">
        <v>476</v>
      </c>
      <c r="H4" s="472" t="s">
        <v>477</v>
      </c>
      <c r="I4" s="407" t="str">
        <f>'4-6资产汇总'!C4</f>
        <v>账面价值</v>
      </c>
      <c r="J4" s="408"/>
      <c r="K4" s="407" t="str">
        <f>'4-6资产汇总'!E4</f>
        <v>申报价值</v>
      </c>
      <c r="L4" s="408"/>
      <c r="M4" s="407" t="s">
        <v>118</v>
      </c>
      <c r="N4" s="408"/>
      <c r="O4" s="408"/>
      <c r="P4" s="415" t="s">
        <v>154</v>
      </c>
      <c r="Q4" s="415" t="s">
        <v>212</v>
      </c>
    </row>
    <row r="5" spans="1:19" s="12" customFormat="1" ht="31.5" customHeight="1">
      <c r="A5" s="408"/>
      <c r="B5" s="408"/>
      <c r="C5" s="408"/>
      <c r="D5" s="408"/>
      <c r="E5" s="408"/>
      <c r="F5" s="408"/>
      <c r="G5" s="408"/>
      <c r="H5" s="473"/>
      <c r="I5" s="46" t="s">
        <v>425</v>
      </c>
      <c r="J5" s="18" t="s">
        <v>426</v>
      </c>
      <c r="K5" s="46" t="s">
        <v>425</v>
      </c>
      <c r="L5" s="18" t="s">
        <v>426</v>
      </c>
      <c r="M5" s="18" t="s">
        <v>425</v>
      </c>
      <c r="N5" s="69" t="s">
        <v>358</v>
      </c>
      <c r="O5" s="18" t="s">
        <v>426</v>
      </c>
      <c r="P5" s="408"/>
      <c r="Q5" s="408"/>
    </row>
    <row r="6" spans="1:19" ht="30" customHeight="1">
      <c r="A6" s="21">
        <v>1</v>
      </c>
      <c r="B6" s="338"/>
      <c r="C6" s="330"/>
      <c r="D6" s="330"/>
      <c r="E6" s="330"/>
      <c r="F6" s="330"/>
      <c r="G6" s="330"/>
      <c r="H6" s="333"/>
      <c r="I6" s="24"/>
      <c r="J6" s="32"/>
      <c r="K6" s="32" t="str">
        <f>IF(I6="","",I6)</f>
        <v/>
      </c>
      <c r="L6" s="32" t="str">
        <f>IF(J6="","",J6)</f>
        <v/>
      </c>
      <c r="M6" s="32" t="str">
        <f>IF(B6="","",'[3]计算-管道沟槽'!I3)</f>
        <v/>
      </c>
      <c r="N6" s="96" t="str">
        <f>IF(M6="","",'[3]计算-管道沟槽'!K3)</f>
        <v/>
      </c>
      <c r="O6" s="32" t="str">
        <f>IF(M6="","",M6*N6/100)</f>
        <v/>
      </c>
      <c r="P6" s="127" t="str">
        <f>IF(L6="","",IF(L6=0,"",(O6-L6)/L6*100))</f>
        <v/>
      </c>
      <c r="Q6" s="26"/>
    </row>
    <row r="7" spans="1:19" ht="30" customHeight="1">
      <c r="A7" s="330" t="str">
        <f>IF(B7="","",A6+1)</f>
        <v/>
      </c>
      <c r="B7" s="338"/>
      <c r="C7" s="330"/>
      <c r="D7" s="330"/>
      <c r="E7" s="330"/>
      <c r="F7" s="330"/>
      <c r="G7" s="330"/>
      <c r="H7" s="333"/>
      <c r="I7" s="24"/>
      <c r="J7" s="32"/>
      <c r="K7" s="32" t="str">
        <f t="shared" ref="K7:K16" si="0">IF(I7="","",I7)</f>
        <v/>
      </c>
      <c r="L7" s="32" t="str">
        <f t="shared" ref="L7:L16" si="1">IF(J7="","",J7)</f>
        <v/>
      </c>
      <c r="M7" s="32" t="str">
        <f>IF(B7="","",'[3]计算-管道沟槽'!I4)</f>
        <v/>
      </c>
      <c r="N7" s="329" t="str">
        <f>IF(M7="","",'[3]计算-管道沟槽'!K4)</f>
        <v/>
      </c>
      <c r="O7" s="32" t="str">
        <f t="shared" ref="O7:O13" si="2">IF(M7="","",M7*N7/100)</f>
        <v/>
      </c>
      <c r="P7" s="127" t="str">
        <f t="shared" ref="P7:P19" si="3">IF(L7="","",IF(L7=0,"",(O7-L7)/L7*100))</f>
        <v/>
      </c>
      <c r="Q7" s="26"/>
    </row>
    <row r="8" spans="1:19" ht="30" customHeight="1">
      <c r="A8" s="330" t="str">
        <f t="shared" ref="A8:A15" si="4">IF(B8="","",A7+1)</f>
        <v/>
      </c>
      <c r="B8" s="338"/>
      <c r="C8" s="330"/>
      <c r="D8" s="330"/>
      <c r="E8" s="330"/>
      <c r="F8" s="330"/>
      <c r="G8" s="330"/>
      <c r="H8" s="333"/>
      <c r="I8" s="24"/>
      <c r="J8" s="32"/>
      <c r="K8" s="32" t="str">
        <f t="shared" si="0"/>
        <v/>
      </c>
      <c r="L8" s="32" t="str">
        <f t="shared" si="1"/>
        <v/>
      </c>
      <c r="M8" s="32" t="str">
        <f>IF(B8="","",'[3]计算-管道沟槽'!I5)</f>
        <v/>
      </c>
      <c r="N8" s="329" t="str">
        <f>IF(M8="","",'[3]计算-管道沟槽'!K5)</f>
        <v/>
      </c>
      <c r="O8" s="32" t="str">
        <f t="shared" si="2"/>
        <v/>
      </c>
      <c r="P8" s="127" t="str">
        <f t="shared" si="3"/>
        <v/>
      </c>
      <c r="Q8" s="26"/>
    </row>
    <row r="9" spans="1:19" ht="30" customHeight="1">
      <c r="A9" s="330" t="str">
        <f t="shared" si="4"/>
        <v/>
      </c>
      <c r="B9" s="338"/>
      <c r="C9" s="330"/>
      <c r="D9" s="330"/>
      <c r="E9" s="330"/>
      <c r="F9" s="330"/>
      <c r="G9" s="330"/>
      <c r="H9" s="333"/>
      <c r="I9" s="24"/>
      <c r="J9" s="32"/>
      <c r="K9" s="32" t="str">
        <f t="shared" si="0"/>
        <v/>
      </c>
      <c r="L9" s="32" t="str">
        <f t="shared" si="1"/>
        <v/>
      </c>
      <c r="M9" s="32" t="str">
        <f>IF(B9="","",'[3]计算-管道沟槽'!I6)</f>
        <v/>
      </c>
      <c r="N9" s="329" t="str">
        <f>IF(M9="","",'[3]计算-管道沟槽'!K6)</f>
        <v/>
      </c>
      <c r="O9" s="32" t="str">
        <f t="shared" si="2"/>
        <v/>
      </c>
      <c r="P9" s="127" t="str">
        <f t="shared" si="3"/>
        <v/>
      </c>
      <c r="Q9" s="26"/>
    </row>
    <row r="10" spans="1:19" ht="30" customHeight="1">
      <c r="A10" s="330" t="str">
        <f t="shared" si="4"/>
        <v/>
      </c>
      <c r="B10" s="338"/>
      <c r="C10" s="330"/>
      <c r="D10" s="330"/>
      <c r="E10" s="330"/>
      <c r="F10" s="330"/>
      <c r="G10" s="330"/>
      <c r="H10" s="333"/>
      <c r="I10" s="24"/>
      <c r="J10" s="32"/>
      <c r="K10" s="32" t="str">
        <f t="shared" si="0"/>
        <v/>
      </c>
      <c r="L10" s="32" t="str">
        <f t="shared" si="1"/>
        <v/>
      </c>
      <c r="M10" s="32" t="str">
        <f>IF(B10="","",'[3]计算-管道沟槽'!I7)</f>
        <v/>
      </c>
      <c r="N10" s="329" t="str">
        <f>IF(M10="","",'[3]计算-管道沟槽'!K7)</f>
        <v/>
      </c>
      <c r="O10" s="32" t="str">
        <f t="shared" si="2"/>
        <v/>
      </c>
      <c r="P10" s="127" t="str">
        <f t="shared" si="3"/>
        <v/>
      </c>
      <c r="Q10" s="26"/>
    </row>
    <row r="11" spans="1:19" ht="30" customHeight="1">
      <c r="A11" s="330" t="str">
        <f t="shared" si="4"/>
        <v/>
      </c>
      <c r="B11" s="338"/>
      <c r="C11" s="330"/>
      <c r="D11" s="330"/>
      <c r="E11" s="330"/>
      <c r="F11" s="330"/>
      <c r="G11" s="330"/>
      <c r="H11" s="333"/>
      <c r="I11" s="24"/>
      <c r="J11" s="32"/>
      <c r="K11" s="32" t="str">
        <f t="shared" si="0"/>
        <v/>
      </c>
      <c r="L11" s="32" t="str">
        <f t="shared" si="1"/>
        <v/>
      </c>
      <c r="M11" s="32" t="str">
        <f>IF(B11="","",'[3]计算-管道沟槽'!I8)</f>
        <v/>
      </c>
      <c r="N11" s="329" t="str">
        <f>IF(M11="","",'[3]计算-管道沟槽'!K8)</f>
        <v/>
      </c>
      <c r="O11" s="32" t="str">
        <f t="shared" si="2"/>
        <v/>
      </c>
      <c r="P11" s="127" t="str">
        <f t="shared" si="3"/>
        <v/>
      </c>
      <c r="Q11" s="26"/>
    </row>
    <row r="12" spans="1:19" ht="30" customHeight="1">
      <c r="A12" s="330" t="str">
        <f t="shared" si="4"/>
        <v/>
      </c>
      <c r="B12" s="338"/>
      <c r="C12" s="330"/>
      <c r="D12" s="330"/>
      <c r="E12" s="330"/>
      <c r="F12" s="330"/>
      <c r="G12" s="330"/>
      <c r="H12" s="333"/>
      <c r="I12" s="24"/>
      <c r="J12" s="32"/>
      <c r="K12" s="32" t="str">
        <f t="shared" si="0"/>
        <v/>
      </c>
      <c r="L12" s="32" t="str">
        <f t="shared" si="1"/>
        <v/>
      </c>
      <c r="M12" s="32" t="str">
        <f>IF(B12="","",'[3]计算-管道沟槽'!I9)</f>
        <v/>
      </c>
      <c r="N12" s="329" t="str">
        <f>IF(M12="","",'[3]计算-管道沟槽'!K9)</f>
        <v/>
      </c>
      <c r="O12" s="32" t="str">
        <f t="shared" si="2"/>
        <v/>
      </c>
      <c r="P12" s="127" t="str">
        <f t="shared" si="3"/>
        <v/>
      </c>
      <c r="Q12" s="26"/>
    </row>
    <row r="13" spans="1:19" ht="30" customHeight="1">
      <c r="A13" s="330" t="str">
        <f t="shared" si="4"/>
        <v/>
      </c>
      <c r="B13" s="338"/>
      <c r="C13" s="330"/>
      <c r="D13" s="330"/>
      <c r="E13" s="330"/>
      <c r="F13" s="330"/>
      <c r="G13" s="330"/>
      <c r="H13" s="333"/>
      <c r="I13" s="24"/>
      <c r="J13" s="32"/>
      <c r="K13" s="32" t="str">
        <f t="shared" si="0"/>
        <v/>
      </c>
      <c r="L13" s="32" t="str">
        <f t="shared" si="1"/>
        <v/>
      </c>
      <c r="M13" s="32" t="str">
        <f>IF(B13="","",'[3]计算-管道沟槽'!I10)</f>
        <v/>
      </c>
      <c r="N13" s="329" t="str">
        <f>IF(M13="","",'[3]计算-管道沟槽'!K10)</f>
        <v/>
      </c>
      <c r="O13" s="32" t="str">
        <f t="shared" si="2"/>
        <v/>
      </c>
      <c r="P13" s="127" t="str">
        <f t="shared" si="3"/>
        <v/>
      </c>
      <c r="Q13" s="26"/>
    </row>
    <row r="14" spans="1:19" ht="30" hidden="1" customHeight="1">
      <c r="A14" s="330" t="str">
        <f t="shared" si="4"/>
        <v/>
      </c>
      <c r="B14" s="22"/>
      <c r="C14" s="326"/>
      <c r="D14" s="326"/>
      <c r="E14" s="326"/>
      <c r="F14" s="326"/>
      <c r="G14" s="326"/>
      <c r="H14" s="328"/>
      <c r="I14" s="24"/>
      <c r="J14" s="32"/>
      <c r="K14" s="32" t="str">
        <f t="shared" si="0"/>
        <v/>
      </c>
      <c r="L14" s="32" t="str">
        <f t="shared" si="1"/>
        <v/>
      </c>
      <c r="M14" s="32"/>
      <c r="N14" s="96"/>
      <c r="O14" s="32"/>
      <c r="P14" s="127" t="str">
        <f t="shared" si="3"/>
        <v/>
      </c>
      <c r="Q14" s="26"/>
    </row>
    <row r="15" spans="1:19" ht="30" hidden="1" customHeight="1">
      <c r="A15" s="330" t="str">
        <f t="shared" si="4"/>
        <v/>
      </c>
      <c r="B15" s="22"/>
      <c r="C15" s="21"/>
      <c r="D15" s="21"/>
      <c r="E15" s="21"/>
      <c r="F15" s="21"/>
      <c r="G15" s="21"/>
      <c r="H15" s="328"/>
      <c r="I15" s="24"/>
      <c r="J15" s="32"/>
      <c r="K15" s="32" t="str">
        <f t="shared" si="0"/>
        <v/>
      </c>
      <c r="L15" s="32" t="str">
        <f t="shared" si="1"/>
        <v/>
      </c>
      <c r="M15" s="32"/>
      <c r="N15" s="96"/>
      <c r="O15" s="32"/>
      <c r="P15" s="127" t="str">
        <f t="shared" si="3"/>
        <v/>
      </c>
      <c r="Q15" s="26"/>
    </row>
    <row r="16" spans="1:19" ht="30" customHeight="1">
      <c r="A16" s="21"/>
      <c r="B16" s="22"/>
      <c r="C16" s="21"/>
      <c r="D16" s="21"/>
      <c r="E16" s="21"/>
      <c r="F16" s="21"/>
      <c r="G16" s="21"/>
      <c r="H16" s="328"/>
      <c r="I16" s="32"/>
      <c r="J16" s="32"/>
      <c r="K16" s="32" t="str">
        <f t="shared" si="0"/>
        <v/>
      </c>
      <c r="L16" s="32" t="str">
        <f t="shared" si="1"/>
        <v/>
      </c>
      <c r="M16" s="32"/>
      <c r="N16" s="96"/>
      <c r="O16" s="32"/>
      <c r="P16" s="127" t="str">
        <f t="shared" si="3"/>
        <v/>
      </c>
      <c r="Q16" s="26"/>
      <c r="R16" s="39"/>
      <c r="S16" s="39"/>
    </row>
    <row r="17" spans="1:19" ht="30" hidden="1" customHeight="1">
      <c r="A17" s="407" t="s">
        <v>219</v>
      </c>
      <c r="B17" s="408"/>
      <c r="C17" s="408"/>
      <c r="D17" s="91"/>
      <c r="E17" s="23"/>
      <c r="F17" s="23"/>
      <c r="G17" s="42"/>
      <c r="H17" s="310" t="s">
        <v>23</v>
      </c>
      <c r="I17" s="32">
        <f>SUM(I6:I16)</f>
        <v>0</v>
      </c>
      <c r="J17" s="32">
        <f>SUM(J6:J16)</f>
        <v>0</v>
      </c>
      <c r="K17" s="32">
        <f>SUM(K6:K16)</f>
        <v>0</v>
      </c>
      <c r="L17" s="32">
        <f>SUM(L6:L16)</f>
        <v>0</v>
      </c>
      <c r="M17" s="32">
        <f>SUM(M6:M16)</f>
        <v>0</v>
      </c>
      <c r="N17" s="32"/>
      <c r="O17" s="32">
        <f>SUM(O6:O16)</f>
        <v>0</v>
      </c>
      <c r="P17" s="127" t="str">
        <f t="shared" si="3"/>
        <v/>
      </c>
      <c r="Q17" s="32"/>
      <c r="R17" s="134"/>
      <c r="S17" s="39"/>
    </row>
    <row r="18" spans="1:19" ht="30" hidden="1" customHeight="1">
      <c r="A18" s="435" t="s">
        <v>478</v>
      </c>
      <c r="B18" s="435"/>
      <c r="C18" s="435"/>
      <c r="D18" s="32"/>
      <c r="E18" s="32"/>
      <c r="F18" s="32"/>
      <c r="G18" s="32"/>
      <c r="H18" s="310"/>
      <c r="I18" s="32"/>
      <c r="J18" s="32"/>
      <c r="K18" s="26"/>
      <c r="L18" s="26"/>
      <c r="M18" s="26"/>
      <c r="N18" s="26"/>
      <c r="O18" s="26"/>
      <c r="P18" s="127" t="str">
        <f t="shared" si="3"/>
        <v/>
      </c>
      <c r="Q18" s="26"/>
      <c r="R18" s="39"/>
      <c r="S18" s="39"/>
    </row>
    <row r="19" spans="1:19" ht="30" customHeight="1">
      <c r="A19" s="407" t="s">
        <v>283</v>
      </c>
      <c r="B19" s="407"/>
      <c r="C19" s="407"/>
      <c r="D19" s="91"/>
      <c r="E19" s="23"/>
      <c r="F19" s="23"/>
      <c r="G19" s="26"/>
      <c r="H19" s="310"/>
      <c r="I19" s="32">
        <f>I17-I18</f>
        <v>0</v>
      </c>
      <c r="J19" s="32">
        <f>J17-J18</f>
        <v>0</v>
      </c>
      <c r="K19" s="32">
        <f>K17-K18</f>
        <v>0</v>
      </c>
      <c r="L19" s="32">
        <f>L17-L18</f>
        <v>0</v>
      </c>
      <c r="M19" s="32">
        <f>M17-M18</f>
        <v>0</v>
      </c>
      <c r="N19" s="32"/>
      <c r="O19" s="32">
        <f>O17-O18</f>
        <v>0</v>
      </c>
      <c r="P19" s="127" t="str">
        <f t="shared" si="3"/>
        <v/>
      </c>
      <c r="Q19" s="32"/>
      <c r="R19" s="134"/>
      <c r="S19" s="39"/>
    </row>
    <row r="20" spans="1:19" ht="30" customHeight="1">
      <c r="A20" s="28" t="str">
        <f>'4-6-2构筑物'!A66</f>
        <v>被评估单位（或产权持有单位）
填表人：</v>
      </c>
      <c r="B20" s="28"/>
      <c r="C20" s="92"/>
      <c r="D20" s="92"/>
      <c r="E20" s="56" t="s">
        <v>228</v>
      </c>
      <c r="I20" s="29">
        <f>'4-6-2构筑物'!K66</f>
        <v>0</v>
      </c>
      <c r="J20" s="29"/>
      <c r="K20" s="29"/>
      <c r="L20" s="29"/>
      <c r="M20" s="29"/>
      <c r="N20" s="29"/>
      <c r="O20" s="29"/>
      <c r="P20" s="29"/>
      <c r="Q20" s="29"/>
      <c r="R20" s="39"/>
      <c r="S20" s="39"/>
    </row>
    <row r="21" spans="1:19" ht="30" customHeight="1">
      <c r="A21" s="28" t="str">
        <f>'4-6-2构筑物'!A67</f>
        <v>填表日期：2024年12月5日</v>
      </c>
      <c r="B21" s="28"/>
      <c r="R21" s="39"/>
      <c r="S21" s="39"/>
    </row>
  </sheetData>
  <mergeCells count="18">
    <mergeCell ref="A1:Q1"/>
    <mergeCell ref="A2:Q2"/>
    <mergeCell ref="I4:J4"/>
    <mergeCell ref="K4:L4"/>
    <mergeCell ref="M4:O4"/>
    <mergeCell ref="D4:D5"/>
    <mergeCell ref="E4:E5"/>
    <mergeCell ref="F4:F5"/>
    <mergeCell ref="G4:G5"/>
    <mergeCell ref="H4:H5"/>
    <mergeCell ref="P4:P5"/>
    <mergeCell ref="Q4:Q5"/>
    <mergeCell ref="A17:C17"/>
    <mergeCell ref="A18:C18"/>
    <mergeCell ref="A19:C19"/>
    <mergeCell ref="A4:A5"/>
    <mergeCell ref="B4:B5"/>
    <mergeCell ref="C4:C5"/>
  </mergeCells>
  <phoneticPr fontId="19" type="noConversion"/>
  <printOptions horizontalCentered="1"/>
  <pageMargins left="0.39370078740157483" right="0.39370078740157483" top="0.86614173228346458" bottom="0.86614173228346458" header="1.0629921259842521" footer="0.51181102362204722"/>
  <pageSetup paperSize="9" fitToHeight="0" orientation="landscape" blackAndWhite="1" r:id="rId1"/>
  <headerFooter scaleWithDoc="0">
    <oddHeader>&amp;R&amp;"宋体,常规"&amp;10表&amp;"Times New Roman,常规"4-6-3
&amp;"宋体,常规"共&amp;"Times New Roman,常规"&amp;N&amp;"宋体,常规"页第&amp;"Times New Roman,常规"&amp;P&amp;"宋体,常规"页</oddHeader>
  </headerFooter>
  <legacyDrawing r:id="rId2"/>
</worksheet>
</file>

<file path=xl/worksheets/sheet49.xml><?xml version="1.0" encoding="utf-8"?>
<worksheet xmlns="http://schemas.openxmlformats.org/spreadsheetml/2006/main" xmlns:r="http://schemas.openxmlformats.org/officeDocument/2006/relationships">
  <sheetPr codeName="Sheet45">
    <pageSetUpPr fitToPage="1"/>
  </sheetPr>
  <dimension ref="A1:U19"/>
  <sheetViews>
    <sheetView workbookViewId="0">
      <pane xSplit="10" ySplit="5" topLeftCell="K6" activePane="bottomRight" state="frozen"/>
      <selection activeCell="B6" sqref="B6:K7"/>
      <selection pane="topRight" activeCell="B6" sqref="B6:K7"/>
      <selection pane="bottomLeft" activeCell="B6" sqref="B6:K7"/>
      <selection pane="bottomRight" activeCell="N6" sqref="N6:N7"/>
    </sheetView>
  </sheetViews>
  <sheetFormatPr defaultColWidth="9" defaultRowHeight="15.75" customHeight="1"/>
  <cols>
    <col min="1" max="1" width="4.3984375" style="13" customWidth="1"/>
    <col min="2" max="2" width="4.8984375" style="13" customWidth="1"/>
    <col min="3" max="3" width="13.19921875" style="285" customWidth="1"/>
    <col min="4" max="4" width="13" style="13" customWidth="1"/>
    <col min="5" max="5" width="11.8984375" style="285" customWidth="1"/>
    <col min="6" max="7" width="4.3984375" style="13" customWidth="1"/>
    <col min="8" max="9" width="11.09765625" style="314" customWidth="1"/>
    <col min="10" max="11" width="10.5" style="13" hidden="1" customWidth="1"/>
    <col min="12" max="13" width="10.5" style="13" customWidth="1"/>
    <col min="14" max="14" width="11.69921875" style="13" customWidth="1"/>
    <col min="15" max="15" width="7" style="13" customWidth="1"/>
    <col min="16" max="16" width="12.09765625" style="13" customWidth="1"/>
    <col min="17" max="17" width="5.09765625" style="13" customWidth="1"/>
    <col min="18" max="18" width="5.5" style="13" customWidth="1"/>
    <col min="19" max="16384" width="9" style="13"/>
  </cols>
  <sheetData>
    <row r="1" spans="1:21" s="11" customFormat="1" ht="30" customHeight="1">
      <c r="A1" s="400" t="s">
        <v>479</v>
      </c>
      <c r="B1" s="403"/>
      <c r="C1" s="403"/>
      <c r="D1" s="403"/>
      <c r="E1" s="403"/>
      <c r="F1" s="403"/>
      <c r="G1" s="403"/>
      <c r="H1" s="403"/>
      <c r="I1" s="403"/>
      <c r="J1" s="403"/>
      <c r="K1" s="403"/>
      <c r="L1" s="403"/>
      <c r="M1" s="403"/>
      <c r="N1" s="403"/>
      <c r="O1" s="403"/>
      <c r="P1" s="403"/>
      <c r="Q1" s="403"/>
      <c r="R1" s="403"/>
    </row>
    <row r="2" spans="1:21" ht="14.1" customHeight="1">
      <c r="A2" s="387" t="str">
        <f>'4-6-3管道沟槽'!A2:Q2</f>
        <v>评估基准日：2024年12月5日</v>
      </c>
      <c r="B2" s="387"/>
      <c r="C2" s="387"/>
      <c r="D2" s="387"/>
      <c r="E2" s="387"/>
      <c r="F2" s="387"/>
      <c r="G2" s="387"/>
      <c r="H2" s="401"/>
      <c r="I2" s="401"/>
      <c r="J2" s="401"/>
      <c r="K2" s="401"/>
      <c r="L2" s="401"/>
      <c r="M2" s="401"/>
      <c r="N2" s="401"/>
      <c r="O2" s="401"/>
      <c r="P2" s="401"/>
      <c r="Q2" s="401"/>
      <c r="R2" s="401"/>
    </row>
    <row r="3" spans="1:21" ht="20.100000000000001" customHeight="1">
      <c r="A3" s="16" t="str">
        <f>'表3-1货币汇总表'!A3</f>
        <v>被评估单位（或产权持有人）：攀枝花市尚亿科技有限责任公司</v>
      </c>
      <c r="O3" s="479" t="s">
        <v>480</v>
      </c>
      <c r="P3" s="479"/>
      <c r="Q3" s="479"/>
      <c r="R3" s="479"/>
    </row>
    <row r="4" spans="1:21" s="12" customFormat="1" ht="20.100000000000001" customHeight="1">
      <c r="A4" s="408" t="s">
        <v>481</v>
      </c>
      <c r="B4" s="478" t="s">
        <v>482</v>
      </c>
      <c r="C4" s="416" t="s">
        <v>483</v>
      </c>
      <c r="D4" s="416" t="s">
        <v>484</v>
      </c>
      <c r="E4" s="416" t="s">
        <v>485</v>
      </c>
      <c r="F4" s="416" t="s">
        <v>486</v>
      </c>
      <c r="G4" s="416" t="s">
        <v>487</v>
      </c>
      <c r="H4" s="480" t="s">
        <v>488</v>
      </c>
      <c r="I4" s="480" t="s">
        <v>489</v>
      </c>
      <c r="J4" s="407" t="str">
        <f>'4-6资产汇总'!C4</f>
        <v>账面价值</v>
      </c>
      <c r="K4" s="408"/>
      <c r="L4" s="407" t="str">
        <f>'4-6资产汇总'!E4</f>
        <v>申报价值</v>
      </c>
      <c r="M4" s="408"/>
      <c r="N4" s="408" t="s">
        <v>490</v>
      </c>
      <c r="O4" s="408"/>
      <c r="P4" s="408"/>
      <c r="Q4" s="416" t="s">
        <v>154</v>
      </c>
      <c r="R4" s="416" t="s">
        <v>491</v>
      </c>
      <c r="S4" s="48" t="s">
        <v>938</v>
      </c>
      <c r="T4" s="12" t="str">
        <f>'[3]计算-房屋'!$P$3</f>
        <v>2024-12-5</v>
      </c>
    </row>
    <row r="5" spans="1:21" s="12" customFormat="1" ht="20.100000000000001" customHeight="1">
      <c r="A5" s="408"/>
      <c r="B5" s="410"/>
      <c r="C5" s="416"/>
      <c r="D5" s="408"/>
      <c r="E5" s="416"/>
      <c r="F5" s="408"/>
      <c r="G5" s="408"/>
      <c r="H5" s="473"/>
      <c r="I5" s="473"/>
      <c r="J5" s="27" t="s">
        <v>492</v>
      </c>
      <c r="K5" s="21" t="s">
        <v>493</v>
      </c>
      <c r="L5" s="27" t="s">
        <v>492</v>
      </c>
      <c r="M5" s="21" t="s">
        <v>493</v>
      </c>
      <c r="N5" s="21" t="s">
        <v>492</v>
      </c>
      <c r="O5" s="77" t="s">
        <v>358</v>
      </c>
      <c r="P5" s="21" t="s">
        <v>493</v>
      </c>
      <c r="Q5" s="408"/>
      <c r="R5" s="408"/>
      <c r="S5" s="48" t="s">
        <v>939</v>
      </c>
      <c r="T5" s="48" t="s">
        <v>940</v>
      </c>
      <c r="U5" s="48" t="s">
        <v>941</v>
      </c>
    </row>
    <row r="6" spans="1:21" ht="30" customHeight="1">
      <c r="A6" s="21">
        <v>1</v>
      </c>
      <c r="B6" s="132" t="s">
        <v>914</v>
      </c>
      <c r="C6" s="75" t="str">
        <f>[1]机器设备!C3</f>
        <v>电动葫芦单梁吊</v>
      </c>
      <c r="D6" s="327" t="str">
        <f>[1]机器设备!D3</f>
        <v>3t</v>
      </c>
      <c r="E6" s="304">
        <f>[1]机器设备!E3</f>
        <v>0</v>
      </c>
      <c r="F6" s="21" t="str">
        <f>[1]机器设备!F3</f>
        <v>台</v>
      </c>
      <c r="G6" s="21">
        <f>[1]机器设备!G3</f>
        <v>3</v>
      </c>
      <c r="H6" s="328">
        <f>'4-6-1房屋建筑物'!E6</f>
        <v>39290.9375</v>
      </c>
      <c r="I6" s="328">
        <f>H6</f>
        <v>39290.9375</v>
      </c>
      <c r="J6" s="126"/>
      <c r="K6" s="32"/>
      <c r="L6" s="32" t="str">
        <f t="shared" ref="L6:M8" si="0">IF(J6="","",J6)</f>
        <v/>
      </c>
      <c r="M6" s="32" t="str">
        <f t="shared" si="0"/>
        <v/>
      </c>
      <c r="N6" s="32"/>
      <c r="O6" s="362">
        <f>ROUND(U6,2)</f>
        <v>-0.16</v>
      </c>
      <c r="P6" s="32">
        <f>N6*O6</f>
        <v>0</v>
      </c>
      <c r="Q6" s="127" t="str">
        <f t="shared" ref="Q6:Q13" si="1">IF(M6="","",IF(M6=0,"",(P6-M6)/M6*100))</f>
        <v/>
      </c>
      <c r="R6" s="26"/>
      <c r="S6" s="13">
        <f>ROUND((T4-I6)/365.25,2)</f>
        <v>17.36</v>
      </c>
      <c r="T6" s="13">
        <v>15</v>
      </c>
      <c r="U6" s="361">
        <f>1-S6/T6</f>
        <v>-0.16</v>
      </c>
    </row>
    <row r="7" spans="1:21" ht="30" customHeight="1">
      <c r="A7" s="21">
        <v>2</v>
      </c>
      <c r="B7" s="132" t="s">
        <v>914</v>
      </c>
      <c r="C7" s="75" t="str">
        <f>[1]机器设备!C4</f>
        <v>电动葫芦单梁吊</v>
      </c>
      <c r="D7" s="344" t="str">
        <f>[1]机器设备!D4</f>
        <v>5t</v>
      </c>
      <c r="E7" s="345">
        <f>[1]机器设备!E4</f>
        <v>0</v>
      </c>
      <c r="F7" s="343" t="str">
        <f>[1]机器设备!F4</f>
        <v>台</v>
      </c>
      <c r="G7" s="343">
        <f>[1]机器设备!G4</f>
        <v>2</v>
      </c>
      <c r="H7" s="360">
        <f>'4-6-1房屋建筑物'!E7</f>
        <v>39290.9375</v>
      </c>
      <c r="I7" s="360">
        <f>H7</f>
        <v>39290.9375</v>
      </c>
      <c r="J7" s="126"/>
      <c r="K7" s="32"/>
      <c r="L7" s="32" t="str">
        <f t="shared" si="0"/>
        <v/>
      </c>
      <c r="M7" s="32" t="str">
        <f t="shared" si="0"/>
        <v/>
      </c>
      <c r="N7" s="32"/>
      <c r="O7" s="362">
        <f>ROUND(U7,2)</f>
        <v>-0.16</v>
      </c>
      <c r="P7" s="32">
        <f>N7*O7</f>
        <v>0</v>
      </c>
      <c r="Q7" s="127" t="str">
        <f t="shared" si="1"/>
        <v/>
      </c>
      <c r="R7" s="26"/>
      <c r="S7" s="13">
        <f>S6</f>
        <v>17.36</v>
      </c>
      <c r="T7" s="13">
        <f>T6</f>
        <v>15</v>
      </c>
      <c r="U7" s="361">
        <f>1-S7/T7</f>
        <v>-0.16</v>
      </c>
    </row>
    <row r="8" spans="1:21" ht="30" customHeight="1">
      <c r="A8" s="343">
        <v>3</v>
      </c>
      <c r="B8" s="132" t="s">
        <v>914</v>
      </c>
      <c r="C8" s="75">
        <f>[1]机器设备!C5</f>
        <v>0</v>
      </c>
      <c r="D8" s="344">
        <f>[1]机器设备!D5</f>
        <v>0</v>
      </c>
      <c r="E8" s="345">
        <f>[1]机器设备!E5</f>
        <v>0</v>
      </c>
      <c r="F8" s="343">
        <f>[1]机器设备!F5</f>
        <v>0</v>
      </c>
      <c r="G8" s="343">
        <f>[1]机器设备!G5</f>
        <v>0</v>
      </c>
      <c r="H8" s="346">
        <f>[1]机器设备!H5</f>
        <v>0</v>
      </c>
      <c r="I8" s="346">
        <v>44561</v>
      </c>
      <c r="J8" s="126"/>
      <c r="K8" s="32"/>
      <c r="L8" s="32" t="str">
        <f t="shared" si="0"/>
        <v/>
      </c>
      <c r="M8" s="32" t="str">
        <f t="shared" si="0"/>
        <v/>
      </c>
      <c r="N8" s="32"/>
      <c r="O8" s="348"/>
      <c r="P8" s="32"/>
      <c r="Q8" s="127" t="str">
        <f t="shared" si="1"/>
        <v/>
      </c>
      <c r="R8" s="26"/>
    </row>
    <row r="9" spans="1:21" ht="30" customHeight="1">
      <c r="A9" s="343">
        <v>4</v>
      </c>
      <c r="B9" s="132" t="s">
        <v>914</v>
      </c>
      <c r="C9" s="75">
        <f>[1]机器设备!C6</f>
        <v>0</v>
      </c>
      <c r="D9" s="344">
        <f>[1]机器设备!D6</f>
        <v>0</v>
      </c>
      <c r="E9" s="345">
        <f>[1]机器设备!E6</f>
        <v>0</v>
      </c>
      <c r="F9" s="343">
        <f>[1]机器设备!F6</f>
        <v>0</v>
      </c>
      <c r="G9" s="343">
        <f>[1]机器设备!G6</f>
        <v>0</v>
      </c>
      <c r="H9" s="346">
        <f>[1]机器设备!H6</f>
        <v>0</v>
      </c>
      <c r="I9" s="346">
        <v>44561</v>
      </c>
      <c r="J9" s="126"/>
      <c r="K9" s="32"/>
      <c r="L9" s="32" t="str">
        <f t="shared" ref="L9:L13" si="2">IF(J9="","",J9)</f>
        <v/>
      </c>
      <c r="M9" s="32"/>
      <c r="N9" s="32"/>
      <c r="O9" s="348"/>
      <c r="P9" s="32"/>
      <c r="Q9" s="127" t="str">
        <f t="shared" si="1"/>
        <v/>
      </c>
      <c r="R9" s="26"/>
    </row>
    <row r="10" spans="1:21" ht="30" customHeight="1">
      <c r="A10" s="343">
        <v>5</v>
      </c>
      <c r="B10" s="132" t="s">
        <v>914</v>
      </c>
      <c r="C10" s="75">
        <f>[1]机器设备!C7</f>
        <v>0</v>
      </c>
      <c r="D10" s="344">
        <f>[1]机器设备!D7</f>
        <v>0</v>
      </c>
      <c r="E10" s="345"/>
      <c r="F10" s="343">
        <f>[1]机器设备!F7</f>
        <v>0</v>
      </c>
      <c r="G10" s="343">
        <v>1</v>
      </c>
      <c r="H10" s="346">
        <f>[1]机器设备!H7</f>
        <v>0</v>
      </c>
      <c r="I10" s="346">
        <v>44561</v>
      </c>
      <c r="J10" s="126"/>
      <c r="K10" s="32"/>
      <c r="L10" s="32" t="str">
        <f t="shared" si="2"/>
        <v/>
      </c>
      <c r="M10" s="32" t="str">
        <f t="shared" ref="M10:M13" si="3">IF(K10="","",K10)</f>
        <v/>
      </c>
      <c r="N10" s="32"/>
      <c r="O10" s="348"/>
      <c r="P10" s="32"/>
      <c r="Q10" s="127" t="str">
        <f t="shared" si="1"/>
        <v/>
      </c>
      <c r="R10" s="26"/>
    </row>
    <row r="11" spans="1:21" ht="30" customHeight="1">
      <c r="A11" s="343">
        <v>6</v>
      </c>
      <c r="B11" s="132" t="s">
        <v>914</v>
      </c>
      <c r="C11" s="75">
        <f>[1]机器设备!C8</f>
        <v>0</v>
      </c>
      <c r="D11" s="344">
        <f>[1]机器设备!D8</f>
        <v>0</v>
      </c>
      <c r="E11" s="345">
        <f>[1]机器设备!E8</f>
        <v>0</v>
      </c>
      <c r="F11" s="343">
        <f>[1]机器设备!F8</f>
        <v>0</v>
      </c>
      <c r="G11" s="343">
        <f>[1]机器设备!G8</f>
        <v>0</v>
      </c>
      <c r="H11" s="346">
        <f>[1]机器设备!H8</f>
        <v>0</v>
      </c>
      <c r="I11" s="346">
        <v>44561</v>
      </c>
      <c r="J11" s="126"/>
      <c r="K11" s="32"/>
      <c r="L11" s="32" t="str">
        <f t="shared" si="2"/>
        <v/>
      </c>
      <c r="M11" s="32" t="str">
        <f t="shared" si="3"/>
        <v/>
      </c>
      <c r="N11" s="32"/>
      <c r="O11" s="348"/>
      <c r="P11" s="32"/>
      <c r="Q11" s="127" t="str">
        <f t="shared" si="1"/>
        <v/>
      </c>
      <c r="R11" s="26"/>
    </row>
    <row r="12" spans="1:21" ht="30" customHeight="1">
      <c r="A12" s="21"/>
      <c r="B12" s="132"/>
      <c r="C12" s="316"/>
      <c r="D12" s="21"/>
      <c r="E12" s="304"/>
      <c r="F12" s="21"/>
      <c r="G12" s="21"/>
      <c r="H12" s="315"/>
      <c r="I12" s="315"/>
      <c r="J12" s="126"/>
      <c r="K12" s="32"/>
      <c r="L12" s="32" t="str">
        <f t="shared" si="2"/>
        <v/>
      </c>
      <c r="M12" s="32" t="str">
        <f t="shared" si="3"/>
        <v/>
      </c>
      <c r="N12" s="32"/>
      <c r="O12" s="307"/>
      <c r="P12" s="32"/>
      <c r="Q12" s="127" t="str">
        <f t="shared" si="1"/>
        <v/>
      </c>
      <c r="R12" s="26"/>
    </row>
    <row r="13" spans="1:21" ht="30" customHeight="1">
      <c r="A13" s="21"/>
      <c r="B13" s="132"/>
      <c r="C13" s="316"/>
      <c r="D13" s="21"/>
      <c r="E13" s="304"/>
      <c r="F13" s="21"/>
      <c r="G13" s="21"/>
      <c r="H13" s="315"/>
      <c r="I13" s="315"/>
      <c r="J13" s="126"/>
      <c r="K13" s="32"/>
      <c r="L13" s="32" t="str">
        <f t="shared" si="2"/>
        <v/>
      </c>
      <c r="M13" s="32" t="str">
        <f t="shared" si="3"/>
        <v/>
      </c>
      <c r="N13" s="32"/>
      <c r="O13" s="307"/>
      <c r="P13" s="32"/>
      <c r="Q13" s="127" t="str">
        <f t="shared" si="1"/>
        <v/>
      </c>
      <c r="R13" s="26"/>
    </row>
    <row r="14" spans="1:21" ht="30" customHeight="1">
      <c r="A14" s="21"/>
      <c r="B14" s="22"/>
      <c r="C14" s="304"/>
      <c r="D14" s="21"/>
      <c r="E14" s="304"/>
      <c r="F14" s="21"/>
      <c r="G14" s="21"/>
      <c r="H14" s="309"/>
      <c r="I14" s="309"/>
      <c r="J14" s="32"/>
      <c r="K14" s="32"/>
      <c r="L14" s="32" t="str">
        <f>IF(J14="","",J14)</f>
        <v/>
      </c>
      <c r="M14" s="32" t="str">
        <f>IF(K14="","",K14)</f>
        <v/>
      </c>
      <c r="N14" s="32"/>
      <c r="O14" s="96"/>
      <c r="P14" s="32"/>
      <c r="Q14" s="127" t="str">
        <f>IF(M14="","",IF(M14=0,"",(P14-M14)/M14*100))</f>
        <v/>
      </c>
      <c r="R14" s="26"/>
    </row>
    <row r="15" spans="1:21" ht="30" hidden="1" customHeight="1">
      <c r="A15" s="408" t="s">
        <v>465</v>
      </c>
      <c r="B15" s="408"/>
      <c r="C15" s="408"/>
      <c r="D15" s="91"/>
      <c r="E15" s="79"/>
      <c r="F15" s="23"/>
      <c r="G15" s="42"/>
      <c r="H15" s="309"/>
      <c r="I15" s="309"/>
      <c r="J15" s="32">
        <f>SUM(J6:J14)</f>
        <v>0</v>
      </c>
      <c r="K15" s="32">
        <f>SUM(K6:K14)</f>
        <v>0</v>
      </c>
      <c r="L15" s="32">
        <f>SUM(L6:L14)</f>
        <v>0</v>
      </c>
      <c r="M15" s="32">
        <f>SUM(M6:M14)</f>
        <v>0</v>
      </c>
      <c r="N15" s="32">
        <f>SUM(N6:N14)</f>
        <v>0</v>
      </c>
      <c r="O15" s="32"/>
      <c r="P15" s="32">
        <f>SUM(P6:P14)</f>
        <v>0</v>
      </c>
      <c r="Q15" s="127" t="str">
        <f>IF(M15="","",IF(M15=0,"",(P15-M15)/M15*100))</f>
        <v/>
      </c>
      <c r="R15" s="22"/>
    </row>
    <row r="16" spans="1:21" ht="30" hidden="1" customHeight="1">
      <c r="A16" s="436" t="s">
        <v>494</v>
      </c>
      <c r="B16" s="436"/>
      <c r="C16" s="436"/>
      <c r="D16" s="32"/>
      <c r="E16" s="312"/>
      <c r="F16" s="32"/>
      <c r="G16" s="32"/>
      <c r="H16" s="309"/>
      <c r="I16" s="309"/>
      <c r="J16" s="32"/>
      <c r="K16" s="26"/>
      <c r="L16" s="26"/>
      <c r="M16" s="26"/>
      <c r="N16" s="26"/>
      <c r="O16" s="26"/>
      <c r="P16" s="26"/>
      <c r="Q16" s="127" t="str">
        <f>IF(M16="","",IF(M16=0,"",(P16-M16)/M16*100))</f>
        <v/>
      </c>
      <c r="R16" s="26"/>
    </row>
    <row r="17" spans="1:18" ht="30" customHeight="1">
      <c r="A17" s="408" t="s">
        <v>283</v>
      </c>
      <c r="B17" s="408"/>
      <c r="C17" s="408"/>
      <c r="D17" s="91"/>
      <c r="E17" s="79"/>
      <c r="F17" s="23"/>
      <c r="G17" s="26"/>
      <c r="H17" s="309"/>
      <c r="I17" s="309"/>
      <c r="J17" s="32">
        <f>J15-J16</f>
        <v>0</v>
      </c>
      <c r="K17" s="32">
        <f>K15-K16</f>
        <v>0</v>
      </c>
      <c r="L17" s="32">
        <f>L15-L16</f>
        <v>0</v>
      </c>
      <c r="M17" s="32">
        <f>M15-M16</f>
        <v>0</v>
      </c>
      <c r="N17" s="32">
        <f>N15-N16</f>
        <v>0</v>
      </c>
      <c r="O17" s="32"/>
      <c r="P17" s="32">
        <f>P15-P16</f>
        <v>0</v>
      </c>
      <c r="Q17" s="127" t="str">
        <f>IF(M17="","",IF(M17=0,"",(P17-M17)/M17*100))</f>
        <v/>
      </c>
      <c r="R17" s="22"/>
    </row>
    <row r="18" spans="1:18" ht="30" customHeight="1">
      <c r="A18" s="28" t="str">
        <f>'4-6-3管道沟槽'!A20</f>
        <v>被评估单位（或产权持有单位）
填表人：</v>
      </c>
      <c r="B18" s="28"/>
      <c r="C18" s="288"/>
      <c r="D18" s="28"/>
      <c r="J18" s="29"/>
      <c r="K18" s="29"/>
      <c r="L18" s="29" t="str">
        <f>IF(封面!C21="","资产评估专业人员："&amp;封面!C15,"资产评估专业人员："&amp;封面!C15&amp;"、"&amp;封面!C21)</f>
        <v>资产评估专业人员：邓晓川、张文斌</v>
      </c>
      <c r="M18" s="29"/>
      <c r="N18" s="29"/>
      <c r="O18" s="29"/>
      <c r="P18" s="29"/>
      <c r="Q18" s="29"/>
      <c r="R18" s="29"/>
    </row>
    <row r="19" spans="1:18" ht="30" customHeight="1">
      <c r="A19" s="28" t="str">
        <f>'4-6-3管道沟槽'!A21</f>
        <v>填表日期：2024年12月5日</v>
      </c>
      <c r="B19" s="28"/>
      <c r="C19" s="288"/>
      <c r="D19" s="28"/>
    </row>
  </sheetData>
  <mergeCells count="20">
    <mergeCell ref="A1:R1"/>
    <mergeCell ref="A2:R2"/>
    <mergeCell ref="O3:R3"/>
    <mergeCell ref="J4:K4"/>
    <mergeCell ref="L4:M4"/>
    <mergeCell ref="N4:P4"/>
    <mergeCell ref="D4:D5"/>
    <mergeCell ref="E4:E5"/>
    <mergeCell ref="F4:F5"/>
    <mergeCell ref="G4:G5"/>
    <mergeCell ref="H4:H5"/>
    <mergeCell ref="I4:I5"/>
    <mergeCell ref="Q4:Q5"/>
    <mergeCell ref="R4:R5"/>
    <mergeCell ref="A15:C15"/>
    <mergeCell ref="A16:C16"/>
    <mergeCell ref="A17:C17"/>
    <mergeCell ref="A4:A5"/>
    <mergeCell ref="B4:B5"/>
    <mergeCell ref="C4:C5"/>
  </mergeCells>
  <phoneticPr fontId="19" type="noConversion"/>
  <printOptions horizontalCentered="1"/>
  <pageMargins left="0.39370078740157499" right="0.39370078740157499" top="0.86614173228346403" bottom="0.86614173228346403" header="1.0629921259842501" footer="0.511811023622047"/>
  <pageSetup paperSize="9" scale="92" fitToHeight="0" orientation="landscape" r:id="rId1"/>
  <headerFooter scaleWithDoc="0">
    <oddHeader>&amp;R&amp;"宋体,常规"&amp;10表&amp;"Times New Roman,常规"4-6-4
&amp;"宋体,常规"共&amp;"Times New Roman,常规"&amp;N&amp;"宋体,常规"页第&amp;"Times New Roman,常规"&amp;P&amp;"宋体,常规"页</oddHeader>
  </headerFooter>
  <legacyDrawing r:id="rId2"/>
</worksheet>
</file>

<file path=xl/worksheets/sheet5.xml><?xml version="1.0" encoding="utf-8"?>
<worksheet xmlns="http://schemas.openxmlformats.org/spreadsheetml/2006/main" xmlns:r="http://schemas.openxmlformats.org/officeDocument/2006/relationships">
  <sheetPr codeName="Sheet7">
    <tabColor rgb="FFFF0000"/>
    <pageSetUpPr fitToPage="1"/>
  </sheetPr>
  <dimension ref="A1:G33"/>
  <sheetViews>
    <sheetView workbookViewId="0">
      <pane xSplit="3" ySplit="6" topLeftCell="D7" activePane="bottomRight" state="frozen"/>
      <selection activeCell="G11" sqref="G11"/>
      <selection pane="topRight" activeCell="G11" sqref="G11"/>
      <selection pane="bottomLeft" activeCell="G11" sqref="G11"/>
      <selection pane="bottomRight" activeCell="G11" sqref="G11"/>
    </sheetView>
  </sheetViews>
  <sheetFormatPr defaultColWidth="9" defaultRowHeight="15.75" customHeight="1"/>
  <cols>
    <col min="1" max="1" width="5.3984375" style="13" customWidth="1"/>
    <col min="2" max="2" width="26.59765625" style="13" customWidth="1"/>
    <col min="3" max="4" width="22.3984375" style="13" customWidth="1"/>
    <col min="5" max="5" width="21.69921875" style="13" customWidth="1"/>
    <col min="6" max="6" width="19.09765625" style="13" customWidth="1"/>
    <col min="7" max="7" width="16.09765625" style="13" customWidth="1"/>
    <col min="8" max="16384" width="9" style="13"/>
  </cols>
  <sheetData>
    <row r="1" spans="1:7" s="33" customFormat="1" ht="25.5" customHeight="1">
      <c r="A1" s="380" t="s">
        <v>114</v>
      </c>
      <c r="B1" s="380"/>
      <c r="C1" s="381"/>
      <c r="D1" s="381"/>
      <c r="E1" s="381"/>
      <c r="F1" s="381"/>
      <c r="G1" s="381"/>
    </row>
    <row r="2" spans="1:7" s="214" customFormat="1" ht="15.75" customHeight="1">
      <c r="A2" s="382" t="str">
        <f>封面!B5&amp;封面!C5&amp;封面!D5&amp;封面!E5&amp;封面!F5&amp;封面!G5&amp;封面!H5</f>
        <v>评估基准日：2024年12月5日</v>
      </c>
      <c r="B2" s="382"/>
      <c r="C2" s="382"/>
      <c r="D2" s="382"/>
      <c r="E2" s="382"/>
      <c r="F2" s="382"/>
      <c r="G2" s="382"/>
    </row>
    <row r="3" spans="1:7" s="214" customFormat="1" ht="14.25" customHeight="1">
      <c r="A3" s="220"/>
      <c r="B3" s="220"/>
      <c r="C3" s="220"/>
      <c r="D3" s="220"/>
      <c r="E3" s="220"/>
      <c r="F3" s="220"/>
      <c r="G3" s="221" t="s">
        <v>115</v>
      </c>
    </row>
    <row r="4" spans="1:7" s="214" customFormat="1" ht="14.25" customHeight="1">
      <c r="A4" s="222" t="str">
        <f>封面!B3&amp;封面!C3</f>
        <v>被评估单位（或产权持有人）：攀枝花市尚亿科技有限责任公司</v>
      </c>
      <c r="B4" s="222"/>
      <c r="G4" s="223" t="s">
        <v>116</v>
      </c>
    </row>
    <row r="5" spans="1:7" s="215" customFormat="1" ht="14.25" customHeight="1">
      <c r="A5" s="383" t="s">
        <v>117</v>
      </c>
      <c r="B5" s="383"/>
      <c r="C5" s="224" t="str">
        <f>'3-1-1现金'!F4</f>
        <v>账面价值</v>
      </c>
      <c r="D5" s="224" t="str">
        <f>'3-1-1现金'!G4</f>
        <v>申报价值</v>
      </c>
      <c r="E5" s="224" t="s">
        <v>118</v>
      </c>
      <c r="F5" s="224" t="s">
        <v>119</v>
      </c>
      <c r="G5" s="224" t="s">
        <v>120</v>
      </c>
    </row>
    <row r="6" spans="1:7" s="215" customFormat="1" ht="15" customHeight="1">
      <c r="A6" s="384"/>
      <c r="B6" s="384"/>
      <c r="C6" s="225" t="s">
        <v>121</v>
      </c>
      <c r="D6" s="225" t="s">
        <v>122</v>
      </c>
      <c r="E6" s="225" t="s">
        <v>123</v>
      </c>
      <c r="F6" s="226" t="s">
        <v>124</v>
      </c>
      <c r="G6" s="226" t="s">
        <v>125</v>
      </c>
    </row>
    <row r="7" spans="1:7" s="214" customFormat="1" ht="15.75" customHeight="1">
      <c r="A7" s="227">
        <v>1</v>
      </c>
      <c r="B7" s="228" t="s">
        <v>126</v>
      </c>
      <c r="C7" s="229">
        <f>ROUND('2-分类汇总'!C5/10000,2)</f>
        <v>0</v>
      </c>
      <c r="D7" s="229">
        <f>ROUND('2-分类汇总'!D5/10000,2)</f>
        <v>0</v>
      </c>
      <c r="E7" s="229">
        <f>ROUND('2-分类汇总'!E5/10000,2)</f>
        <v>0</v>
      </c>
      <c r="F7" s="229">
        <f>E7-D7</f>
        <v>0</v>
      </c>
      <c r="G7" s="229" t="str">
        <f>'2-分类汇总'!G5</f>
        <v/>
      </c>
    </row>
    <row r="8" spans="1:7" s="214" customFormat="1" ht="14.25" customHeight="1">
      <c r="A8" s="227">
        <v>2</v>
      </c>
      <c r="B8" s="230" t="s">
        <v>127</v>
      </c>
      <c r="C8" s="229">
        <f>ROUND('2-分类汇总'!C17/10000,2)</f>
        <v>0</v>
      </c>
      <c r="D8" s="229">
        <f>ROUND('2-分类汇总'!D17/10000,2)</f>
        <v>0</v>
      </c>
      <c r="E8" s="229">
        <f>ROUND('2-分类汇总'!E17/10000,2)</f>
        <v>808.17</v>
      </c>
      <c r="F8" s="229">
        <f t="shared" ref="F8:F30" si="0">E8-D8</f>
        <v>808.17</v>
      </c>
      <c r="G8" s="229" t="str">
        <f>'2-分类汇总'!G17</f>
        <v/>
      </c>
    </row>
    <row r="9" spans="1:7" s="216" customFormat="1" ht="15" customHeight="1">
      <c r="A9" s="227">
        <v>3</v>
      </c>
      <c r="B9" s="231" t="s">
        <v>128</v>
      </c>
      <c r="C9" s="229">
        <f>ROUND('2-分类汇总'!C18/10000,2)</f>
        <v>0</v>
      </c>
      <c r="D9" s="229">
        <f>ROUND('2-分类汇总'!D18/10000,2)</f>
        <v>0</v>
      </c>
      <c r="E9" s="229">
        <f>ROUND('2-分类汇总'!E18/10000,2)</f>
        <v>0</v>
      </c>
      <c r="F9" s="229">
        <f t="shared" si="0"/>
        <v>0</v>
      </c>
      <c r="G9" s="232" t="str">
        <f>'2-分类汇总'!G18</f>
        <v/>
      </c>
    </row>
    <row r="10" spans="1:7" s="216" customFormat="1" ht="15" customHeight="1">
      <c r="A10" s="227">
        <v>4</v>
      </c>
      <c r="B10" s="231" t="s">
        <v>129</v>
      </c>
      <c r="C10" s="229">
        <f>ROUND('2-分类汇总'!C19/10000,2)</f>
        <v>0</v>
      </c>
      <c r="D10" s="229">
        <f>ROUND('2-分类汇总'!D19/10000,2)</f>
        <v>0</v>
      </c>
      <c r="E10" s="229">
        <f>ROUND('2-分类汇总'!E19/10000,2)</f>
        <v>0</v>
      </c>
      <c r="F10" s="229">
        <f t="shared" si="0"/>
        <v>0</v>
      </c>
      <c r="G10" s="232" t="str">
        <f>'2-分类汇总'!G19</f>
        <v/>
      </c>
    </row>
    <row r="11" spans="1:7" s="216" customFormat="1" ht="14.25" customHeight="1">
      <c r="A11" s="227">
        <v>5</v>
      </c>
      <c r="B11" s="231" t="s">
        <v>130</v>
      </c>
      <c r="C11" s="229">
        <f>ROUND('2-分类汇总'!C20/10000,2)</f>
        <v>0</v>
      </c>
      <c r="D11" s="229">
        <f>ROUND('2-分类汇总'!D20/10000,2)</f>
        <v>0</v>
      </c>
      <c r="E11" s="229">
        <f>ROUND('2-分类汇总'!E20/10000,2)</f>
        <v>0</v>
      </c>
      <c r="F11" s="229">
        <f t="shared" si="0"/>
        <v>0</v>
      </c>
      <c r="G11" s="232" t="str">
        <f>'2-分类汇总'!G20</f>
        <v/>
      </c>
    </row>
    <row r="12" spans="1:7" s="216" customFormat="1" ht="15" customHeight="1">
      <c r="A12" s="227">
        <v>6</v>
      </c>
      <c r="B12" s="231" t="s">
        <v>131</v>
      </c>
      <c r="C12" s="229">
        <f>ROUND('2-分类汇总'!C21/10000,2)</f>
        <v>0</v>
      </c>
      <c r="D12" s="229">
        <f>ROUND('2-分类汇总'!D21/10000,2)</f>
        <v>0</v>
      </c>
      <c r="E12" s="229">
        <f>ROUND('2-分类汇总'!E21/10000,2)</f>
        <v>0</v>
      </c>
      <c r="F12" s="229">
        <f t="shared" si="0"/>
        <v>0</v>
      </c>
      <c r="G12" s="232" t="str">
        <f>'2-分类汇总'!G21</f>
        <v/>
      </c>
    </row>
    <row r="13" spans="1:7" s="216" customFormat="1" ht="15.75" customHeight="1">
      <c r="A13" s="227">
        <v>7</v>
      </c>
      <c r="B13" s="231" t="s">
        <v>132</v>
      </c>
      <c r="C13" s="229">
        <f>ROUND('2-分类汇总'!C22/10000,2)</f>
        <v>0</v>
      </c>
      <c r="D13" s="229">
        <f>ROUND('2-分类汇总'!D22/10000,2)</f>
        <v>0</v>
      </c>
      <c r="E13" s="229">
        <f>ROUND('2-分类汇总'!E22/10000,2)</f>
        <v>0</v>
      </c>
      <c r="F13" s="229">
        <f t="shared" si="0"/>
        <v>0</v>
      </c>
      <c r="G13" s="232" t="str">
        <f>'2-分类汇总'!G22</f>
        <v/>
      </c>
    </row>
    <row r="14" spans="1:7" s="216" customFormat="1" ht="15.75" customHeight="1">
      <c r="A14" s="227">
        <v>8</v>
      </c>
      <c r="B14" s="231" t="s">
        <v>133</v>
      </c>
      <c r="C14" s="229">
        <f>ROUND('2-分类汇总'!C23/10000,2)</f>
        <v>0</v>
      </c>
      <c r="D14" s="229">
        <f>ROUND('2-分类汇总'!D23/10000,2)</f>
        <v>0</v>
      </c>
      <c r="E14" s="229">
        <f>ROUND('2-分类汇总'!E23/10000,2)</f>
        <v>466.6</v>
      </c>
      <c r="F14" s="229">
        <f t="shared" si="0"/>
        <v>466.6</v>
      </c>
      <c r="G14" s="232" t="str">
        <f>'2-分类汇总'!G23</f>
        <v/>
      </c>
    </row>
    <row r="15" spans="1:7" s="216" customFormat="1" ht="15.75" customHeight="1">
      <c r="A15" s="227">
        <v>9</v>
      </c>
      <c r="B15" s="231" t="s">
        <v>134</v>
      </c>
      <c r="C15" s="229">
        <f>ROUND('2-分类汇总'!C24/10000,2)</f>
        <v>0</v>
      </c>
      <c r="D15" s="229">
        <f>ROUND('2-分类汇总'!D24/10000,2)</f>
        <v>0</v>
      </c>
      <c r="E15" s="229">
        <f>ROUND('2-分类汇总'!E24/10000,2)</f>
        <v>0</v>
      </c>
      <c r="F15" s="229">
        <f t="shared" si="0"/>
        <v>0</v>
      </c>
      <c r="G15" s="232" t="str">
        <f>'2-分类汇总'!G24</f>
        <v/>
      </c>
    </row>
    <row r="16" spans="1:7" s="216" customFormat="1" ht="15" customHeight="1">
      <c r="A16" s="227">
        <v>10</v>
      </c>
      <c r="B16" s="231" t="s">
        <v>135</v>
      </c>
      <c r="C16" s="229">
        <f>ROUND('2-分类汇总'!C25/10000,2)</f>
        <v>0</v>
      </c>
      <c r="D16" s="229">
        <f>ROUND('2-分类汇总'!D25/10000,2)</f>
        <v>0</v>
      </c>
      <c r="E16" s="229">
        <f>ROUND('2-分类汇总'!E25/10000,2)</f>
        <v>0</v>
      </c>
      <c r="F16" s="229">
        <f t="shared" si="0"/>
        <v>0</v>
      </c>
      <c r="G16" s="232" t="str">
        <f>'2-分类汇总'!G25</f>
        <v/>
      </c>
    </row>
    <row r="17" spans="1:7" s="216" customFormat="1" ht="15" customHeight="1">
      <c r="A17" s="227">
        <v>11</v>
      </c>
      <c r="B17" s="231" t="s">
        <v>136</v>
      </c>
      <c r="C17" s="229">
        <f>ROUND('2-分类汇总'!C26/10000,2)</f>
        <v>0</v>
      </c>
      <c r="D17" s="229">
        <f>ROUND('2-分类汇总'!D26/10000,2)</f>
        <v>0</v>
      </c>
      <c r="E17" s="229">
        <f>ROUND('2-分类汇总'!E26/10000,2)</f>
        <v>0</v>
      </c>
      <c r="F17" s="229">
        <f t="shared" si="0"/>
        <v>0</v>
      </c>
      <c r="G17" s="232" t="str">
        <f>'2-分类汇总'!G26</f>
        <v/>
      </c>
    </row>
    <row r="18" spans="1:7" s="216" customFormat="1" ht="15.75" customHeight="1">
      <c r="A18" s="227">
        <v>12</v>
      </c>
      <c r="B18" s="231" t="s">
        <v>137</v>
      </c>
      <c r="C18" s="229">
        <f>ROUND('2-分类汇总'!C27/10000,2)</f>
        <v>0</v>
      </c>
      <c r="D18" s="229">
        <f>ROUND('2-分类汇总'!D27/10000,2)</f>
        <v>0</v>
      </c>
      <c r="E18" s="229">
        <f>ROUND('2-分类汇总'!E27/10000,2)</f>
        <v>0</v>
      </c>
      <c r="F18" s="229">
        <f t="shared" si="0"/>
        <v>0</v>
      </c>
      <c r="G18" s="232" t="str">
        <f>'2-分类汇总'!G27</f>
        <v/>
      </c>
    </row>
    <row r="19" spans="1:7" s="216" customFormat="1" ht="15" customHeight="1">
      <c r="A19" s="227">
        <v>13</v>
      </c>
      <c r="B19" s="231" t="s">
        <v>138</v>
      </c>
      <c r="C19" s="229">
        <f>ROUND('2-分类汇总'!C28/10000,2)</f>
        <v>0</v>
      </c>
      <c r="D19" s="229">
        <f>ROUND('2-分类汇总'!D28/10000,2)</f>
        <v>0</v>
      </c>
      <c r="E19" s="229">
        <f>ROUND('2-分类汇总'!E28/10000,2)</f>
        <v>0</v>
      </c>
      <c r="F19" s="229">
        <f t="shared" si="0"/>
        <v>0</v>
      </c>
      <c r="G19" s="232" t="str">
        <f>'2-分类汇总'!G28</f>
        <v/>
      </c>
    </row>
    <row r="20" spans="1:7" s="217" customFormat="1" ht="15" customHeight="1">
      <c r="A20" s="227">
        <v>14</v>
      </c>
      <c r="B20" s="231" t="s">
        <v>139</v>
      </c>
      <c r="C20" s="229">
        <f>ROUND('2-分类汇总'!C29/10000,2)</f>
        <v>0</v>
      </c>
      <c r="D20" s="229">
        <f>ROUND('2-分类汇总'!D29/10000,2)</f>
        <v>0</v>
      </c>
      <c r="E20" s="229">
        <f>ROUND('2-分类汇总'!E29/10000,2)</f>
        <v>341.57</v>
      </c>
      <c r="F20" s="229">
        <f t="shared" si="0"/>
        <v>341.57</v>
      </c>
      <c r="G20" s="232" t="str">
        <f>'2-分类汇总'!G29</f>
        <v/>
      </c>
    </row>
    <row r="21" spans="1:7" s="217" customFormat="1" ht="15.75" customHeight="1">
      <c r="A21" s="227">
        <v>15</v>
      </c>
      <c r="B21" s="231" t="s">
        <v>140</v>
      </c>
      <c r="C21" s="229">
        <f>ROUND('2-分类汇总'!C30/10000,2)</f>
        <v>0</v>
      </c>
      <c r="D21" s="229">
        <f>ROUND('2-分类汇总'!D30/10000,2)</f>
        <v>0</v>
      </c>
      <c r="E21" s="229">
        <f>ROUND('2-分类汇总'!E30/10000,2)</f>
        <v>0</v>
      </c>
      <c r="F21" s="229">
        <f t="shared" si="0"/>
        <v>0</v>
      </c>
      <c r="G21" s="232" t="str">
        <f>'2-分类汇总'!G30</f>
        <v/>
      </c>
    </row>
    <row r="22" spans="1:7" s="217" customFormat="1" ht="15.75" customHeight="1">
      <c r="A22" s="227">
        <v>16</v>
      </c>
      <c r="B22" s="231" t="s">
        <v>141</v>
      </c>
      <c r="C22" s="229">
        <f>ROUND('2-分类汇总'!C31/10000,2)</f>
        <v>0</v>
      </c>
      <c r="D22" s="229">
        <f>ROUND('2-分类汇总'!D31/10000,2)</f>
        <v>0</v>
      </c>
      <c r="E22" s="229">
        <f>ROUND('2-分类汇总'!E31/10000,2)</f>
        <v>0</v>
      </c>
      <c r="F22" s="229">
        <f t="shared" si="0"/>
        <v>0</v>
      </c>
      <c r="G22" s="232" t="str">
        <f>'2-分类汇总'!G31</f>
        <v/>
      </c>
    </row>
    <row r="23" spans="1:7" s="217" customFormat="1" ht="15.75" customHeight="1">
      <c r="A23" s="227">
        <v>17</v>
      </c>
      <c r="B23" s="231" t="s">
        <v>142</v>
      </c>
      <c r="C23" s="229">
        <f>ROUND('2-分类汇总'!C32/10000,2)</f>
        <v>0</v>
      </c>
      <c r="D23" s="229">
        <f>ROUND('2-分类汇总'!D32/10000,2)</f>
        <v>0</v>
      </c>
      <c r="E23" s="229">
        <f>ROUND('2-分类汇总'!E32/10000,2)</f>
        <v>0</v>
      </c>
      <c r="F23" s="229">
        <f t="shared" si="0"/>
        <v>0</v>
      </c>
      <c r="G23" s="232" t="str">
        <f>'2-分类汇总'!G32</f>
        <v/>
      </c>
    </row>
    <row r="24" spans="1:7" s="217" customFormat="1" ht="15.75" customHeight="1">
      <c r="A24" s="227">
        <v>18</v>
      </c>
      <c r="B24" s="231" t="s">
        <v>143</v>
      </c>
      <c r="C24" s="229">
        <f>ROUND('2-分类汇总'!C33/10000,2)</f>
        <v>0</v>
      </c>
      <c r="D24" s="229">
        <f>ROUND('2-分类汇总'!D33/10000,2)</f>
        <v>0</v>
      </c>
      <c r="E24" s="229">
        <f>ROUND('2-分类汇总'!E33/10000,2)</f>
        <v>0</v>
      </c>
      <c r="F24" s="229">
        <f t="shared" si="0"/>
        <v>0</v>
      </c>
      <c r="G24" s="232" t="str">
        <f>'2-分类汇总'!G33</f>
        <v/>
      </c>
    </row>
    <row r="25" spans="1:7" s="217" customFormat="1" ht="15.75" customHeight="1">
      <c r="A25" s="227">
        <v>19</v>
      </c>
      <c r="B25" s="231" t="s">
        <v>144</v>
      </c>
      <c r="C25" s="229">
        <f>ROUND('2-分类汇总'!C34/10000,2)</f>
        <v>0</v>
      </c>
      <c r="D25" s="229">
        <f>ROUND('2-分类汇总'!D34/10000,2)</f>
        <v>0</v>
      </c>
      <c r="E25" s="229">
        <f>ROUND('2-分类汇总'!E34/10000,2)</f>
        <v>0</v>
      </c>
      <c r="F25" s="229">
        <f t="shared" si="0"/>
        <v>0</v>
      </c>
      <c r="G25" s="232" t="str">
        <f>'2-分类汇总'!G34</f>
        <v/>
      </c>
    </row>
    <row r="26" spans="1:7" s="218" customFormat="1" ht="15.75" customHeight="1">
      <c r="A26" s="227">
        <v>20</v>
      </c>
      <c r="B26" s="233" t="s">
        <v>145</v>
      </c>
      <c r="C26" s="229">
        <f>C7+C8</f>
        <v>0</v>
      </c>
      <c r="D26" s="229">
        <f>D7+D8</f>
        <v>0</v>
      </c>
      <c r="E26" s="229">
        <f>E7+E8</f>
        <v>808.17</v>
      </c>
      <c r="F26" s="229">
        <f t="shared" si="0"/>
        <v>808.17</v>
      </c>
      <c r="G26" s="229" t="str">
        <f>'2-分类汇总'!G35</f>
        <v/>
      </c>
    </row>
    <row r="27" spans="1:7" s="218" customFormat="1" ht="15.75" customHeight="1">
      <c r="A27" s="227">
        <v>21</v>
      </c>
      <c r="B27" s="234" t="s">
        <v>146</v>
      </c>
      <c r="C27" s="229">
        <f>ROUND('2-分类汇总'!C36/10000,2)</f>
        <v>0</v>
      </c>
      <c r="D27" s="229">
        <f>ROUND('2-分类汇总'!D36/10000,2)</f>
        <v>0</v>
      </c>
      <c r="E27" s="229">
        <f>ROUND('2-分类汇总'!E36/10000,2)</f>
        <v>0</v>
      </c>
      <c r="F27" s="229">
        <f t="shared" si="0"/>
        <v>0</v>
      </c>
      <c r="G27" s="229" t="str">
        <f>'2-分类汇总'!G36</f>
        <v/>
      </c>
    </row>
    <row r="28" spans="1:7" s="218" customFormat="1" ht="15.75" customHeight="1">
      <c r="A28" s="227">
        <v>22</v>
      </c>
      <c r="B28" s="234" t="s">
        <v>147</v>
      </c>
      <c r="C28" s="229">
        <f>ROUND('2-分类汇总'!C49/10000,2)</f>
        <v>0</v>
      </c>
      <c r="D28" s="229">
        <f>ROUND('2-分类汇总'!D49/10000,2)</f>
        <v>0</v>
      </c>
      <c r="E28" s="229">
        <f>ROUND('2-分类汇总'!E49/10000,2)</f>
        <v>0</v>
      </c>
      <c r="F28" s="229">
        <f t="shared" si="0"/>
        <v>0</v>
      </c>
      <c r="G28" s="229" t="str">
        <f>'2-分类汇总'!G49</f>
        <v/>
      </c>
    </row>
    <row r="29" spans="1:7" s="218" customFormat="1" ht="15.75" customHeight="1">
      <c r="A29" s="227">
        <v>23</v>
      </c>
      <c r="B29" s="233" t="s">
        <v>148</v>
      </c>
      <c r="C29" s="229">
        <f>SUM(C27:C28)</f>
        <v>0</v>
      </c>
      <c r="D29" s="229">
        <f>SUM(D27:D28)</f>
        <v>0</v>
      </c>
      <c r="E29" s="229">
        <f>SUM(E27:E28)</f>
        <v>0</v>
      </c>
      <c r="F29" s="229">
        <f t="shared" si="0"/>
        <v>0</v>
      </c>
      <c r="G29" s="229" t="str">
        <f>'2-分类汇总'!G57</f>
        <v/>
      </c>
    </row>
    <row r="30" spans="1:7" s="218" customFormat="1" ht="15.75" customHeight="1">
      <c r="A30" s="227">
        <v>24</v>
      </c>
      <c r="B30" s="233" t="s">
        <v>149</v>
      </c>
      <c r="C30" s="229">
        <f>C26-C29</f>
        <v>0</v>
      </c>
      <c r="D30" s="229">
        <f>D26-D29</f>
        <v>0</v>
      </c>
      <c r="E30" s="229">
        <f>E26-E29</f>
        <v>808.17</v>
      </c>
      <c r="F30" s="229">
        <f t="shared" si="0"/>
        <v>808.17</v>
      </c>
      <c r="G30" s="229" t="str">
        <f>'2-分类汇总'!G58</f>
        <v/>
      </c>
    </row>
    <row r="31" spans="1:7" s="219" customFormat="1" ht="5.25" customHeight="1"/>
    <row r="32" spans="1:7" s="219" customFormat="1" ht="21.75" customHeight="1">
      <c r="A32" s="235" t="str">
        <f>"评估机构："&amp;封面!B31</f>
        <v>评估机构：四川中联资产评估有限公司</v>
      </c>
      <c r="E32" s="219" t="str">
        <f>封面!B13&amp;封面!C13</f>
        <v>项目负责人：张文斌</v>
      </c>
      <c r="G32" s="236"/>
    </row>
    <row r="33" spans="1:7" s="219" customFormat="1" ht="15.75" customHeight="1">
      <c r="A33" s="235" t="str">
        <f>"法定代表人："&amp;封面!L31</f>
        <v>法定代表人：邓晓川</v>
      </c>
      <c r="E33" s="219" t="str">
        <f>封面!B15&amp;封面!C15</f>
        <v>签字注册资产评估师：邓晓川、张文斌</v>
      </c>
      <c r="G33" s="236"/>
    </row>
  </sheetData>
  <sheetProtection password="C665" sheet="1" objects="1" scenarios="1" formatColumns="0"/>
  <mergeCells count="3">
    <mergeCell ref="A1:G1"/>
    <mergeCell ref="A2:G2"/>
    <mergeCell ref="A5:B6"/>
  </mergeCells>
  <phoneticPr fontId="19" type="noConversion"/>
  <printOptions horizontalCentered="1"/>
  <pageMargins left="0.98425196850393704" right="0.98425196850393704" top="0.86614173228346403" bottom="0.43307086614173201" header="0.98425196850393704" footer="0.15748031496063"/>
  <pageSetup paperSize="9" scale="87" fitToHeight="0" orientation="landscape" blackAndWhite="1"/>
  <headerFooter scaleWithDoc="0">
    <oddFooter>&amp;R&amp;"宋体,常规"</oddFooter>
  </headerFooter>
</worksheet>
</file>

<file path=xl/worksheets/sheet50.xml><?xml version="1.0" encoding="utf-8"?>
<worksheet xmlns="http://schemas.openxmlformats.org/spreadsheetml/2006/main" xmlns:r="http://schemas.openxmlformats.org/officeDocument/2006/relationships">
  <sheetPr codeName="Sheet46">
    <pageSetUpPr fitToPage="1"/>
  </sheetPr>
  <dimension ref="A1:R16"/>
  <sheetViews>
    <sheetView workbookViewId="0">
      <pane xSplit="10" ySplit="5" topLeftCell="K6" activePane="bottomRight" state="frozen"/>
      <selection activeCell="B6" sqref="B6:K7"/>
      <selection pane="topRight" activeCell="B6" sqref="B6:K7"/>
      <selection pane="bottomLeft" activeCell="B6" sqref="B6:K7"/>
      <selection pane="bottomRight" activeCell="B6" sqref="B6:K7"/>
    </sheetView>
  </sheetViews>
  <sheetFormatPr defaultColWidth="9" defaultRowHeight="15.75" customHeight="1"/>
  <cols>
    <col min="1" max="1" width="4.19921875" style="13" customWidth="1"/>
    <col min="2" max="2" width="9" style="13" customWidth="1"/>
    <col min="3" max="3" width="17.3984375" style="13" customWidth="1"/>
    <col min="4" max="4" width="7.5" style="13" customWidth="1"/>
    <col min="5" max="6" width="4.3984375" style="13" customWidth="1"/>
    <col min="7" max="8" width="10.09765625" style="128" customWidth="1"/>
    <col min="9" max="9" width="7.59765625" style="13" customWidth="1"/>
    <col min="10" max="14" width="11" style="13" customWidth="1"/>
    <col min="15" max="15" width="7.69921875" style="13" customWidth="1"/>
    <col min="16" max="16" width="11" style="13" customWidth="1"/>
    <col min="17" max="17" width="5.09765625" style="13" customWidth="1"/>
    <col min="18" max="18" width="5.5" style="13" customWidth="1"/>
    <col min="19" max="16384" width="9" style="13"/>
  </cols>
  <sheetData>
    <row r="1" spans="1:18" s="11" customFormat="1" ht="30" customHeight="1">
      <c r="A1" s="400" t="s">
        <v>495</v>
      </c>
      <c r="B1" s="403"/>
      <c r="C1" s="403"/>
      <c r="D1" s="403"/>
      <c r="E1" s="403"/>
      <c r="F1" s="403"/>
      <c r="G1" s="403"/>
      <c r="H1" s="403"/>
      <c r="I1" s="403"/>
      <c r="J1" s="403"/>
      <c r="K1" s="403"/>
      <c r="L1" s="403"/>
      <c r="M1" s="403"/>
      <c r="N1" s="403"/>
      <c r="O1" s="403"/>
      <c r="P1" s="403"/>
      <c r="Q1" s="403"/>
      <c r="R1" s="403"/>
    </row>
    <row r="2" spans="1:18" ht="20.100000000000001" customHeight="1">
      <c r="A2" s="387" t="str">
        <f>'4-6-4机器设备'!A2:R2</f>
        <v>评估基准日：2024年12月5日</v>
      </c>
      <c r="B2" s="387"/>
      <c r="C2" s="387"/>
      <c r="D2" s="387"/>
      <c r="E2" s="387"/>
      <c r="F2" s="387"/>
      <c r="G2" s="387"/>
      <c r="H2" s="401"/>
      <c r="I2" s="401"/>
      <c r="J2" s="401"/>
      <c r="K2" s="401"/>
      <c r="L2" s="401"/>
      <c r="M2" s="401"/>
      <c r="N2" s="401"/>
      <c r="O2" s="401"/>
      <c r="P2" s="401"/>
      <c r="Q2" s="401"/>
      <c r="R2" s="401"/>
    </row>
    <row r="3" spans="1:18" ht="20.100000000000001" customHeight="1">
      <c r="A3" s="16" t="str">
        <f>'4-6-4机器设备'!A3</f>
        <v>被评估单位（或产权持有人）：攀枝花市尚亿科技有限责任公司</v>
      </c>
      <c r="R3" s="52" t="s">
        <v>480</v>
      </c>
    </row>
    <row r="4" spans="1:18" s="12" customFormat="1" ht="20.100000000000001" customHeight="1">
      <c r="A4" s="408" t="s">
        <v>481</v>
      </c>
      <c r="B4" s="408" t="s">
        <v>496</v>
      </c>
      <c r="C4" s="416" t="s">
        <v>497</v>
      </c>
      <c r="D4" s="416" t="s">
        <v>485</v>
      </c>
      <c r="E4" s="416" t="s">
        <v>486</v>
      </c>
      <c r="F4" s="416" t="s">
        <v>487</v>
      </c>
      <c r="G4" s="481" t="s">
        <v>488</v>
      </c>
      <c r="H4" s="481" t="s">
        <v>489</v>
      </c>
      <c r="I4" s="416" t="s">
        <v>498</v>
      </c>
      <c r="J4" s="407" t="str">
        <f>'4-6资产汇总'!C4</f>
        <v>账面价值</v>
      </c>
      <c r="K4" s="408"/>
      <c r="L4" s="407" t="str">
        <f>'4-6资产汇总'!E4</f>
        <v>申报价值</v>
      </c>
      <c r="M4" s="408"/>
      <c r="N4" s="408" t="s">
        <v>490</v>
      </c>
      <c r="O4" s="408"/>
      <c r="P4" s="408"/>
      <c r="Q4" s="416" t="s">
        <v>154</v>
      </c>
      <c r="R4" s="416" t="s">
        <v>491</v>
      </c>
    </row>
    <row r="5" spans="1:18" s="12" customFormat="1" ht="20.100000000000001" customHeight="1">
      <c r="A5" s="408"/>
      <c r="B5" s="408"/>
      <c r="C5" s="408"/>
      <c r="D5" s="408"/>
      <c r="E5" s="408"/>
      <c r="F5" s="408"/>
      <c r="G5" s="443"/>
      <c r="H5" s="443"/>
      <c r="I5" s="408"/>
      <c r="J5" s="27" t="s">
        <v>492</v>
      </c>
      <c r="K5" s="21" t="s">
        <v>493</v>
      </c>
      <c r="L5" s="27" t="s">
        <v>492</v>
      </c>
      <c r="M5" s="21" t="s">
        <v>493</v>
      </c>
      <c r="N5" s="21" t="s">
        <v>492</v>
      </c>
      <c r="O5" s="77" t="s">
        <v>358</v>
      </c>
      <c r="P5" s="21" t="s">
        <v>493</v>
      </c>
      <c r="Q5" s="408"/>
      <c r="R5" s="408"/>
    </row>
    <row r="6" spans="1:18" ht="20.100000000000001" customHeight="1">
      <c r="A6" s="21">
        <v>1</v>
      </c>
      <c r="B6" s="21"/>
      <c r="C6" s="129"/>
      <c r="D6" s="22"/>
      <c r="E6" s="21"/>
      <c r="F6" s="21"/>
      <c r="G6" s="123"/>
      <c r="H6" s="123"/>
      <c r="I6" s="42"/>
      <c r="J6" s="126"/>
      <c r="K6" s="32"/>
      <c r="L6" s="32" t="str">
        <f t="shared" ref="L6:M11" si="0">IF(J6="","",J6)</f>
        <v/>
      </c>
      <c r="M6" s="32" t="str">
        <f t="shared" si="0"/>
        <v/>
      </c>
      <c r="N6" s="32"/>
      <c r="O6" s="96"/>
      <c r="P6" s="32"/>
      <c r="Q6" s="127" t="str">
        <f>IF(M6="","",IF(M6=0,"",(P6-M6)/M6*100))</f>
        <v/>
      </c>
      <c r="R6" s="26"/>
    </row>
    <row r="7" spans="1:18" ht="20.100000000000001" customHeight="1">
      <c r="A7" s="21">
        <v>2</v>
      </c>
      <c r="B7" s="21"/>
      <c r="C7" s="129"/>
      <c r="D7" s="22"/>
      <c r="E7" s="21"/>
      <c r="F7" s="21"/>
      <c r="G7" s="123"/>
      <c r="H7" s="123"/>
      <c r="I7" s="42"/>
      <c r="J7" s="126"/>
      <c r="K7" s="32"/>
      <c r="L7" s="32" t="str">
        <f t="shared" si="0"/>
        <v/>
      </c>
      <c r="M7" s="32" t="str">
        <f t="shared" si="0"/>
        <v/>
      </c>
      <c r="N7" s="32"/>
      <c r="O7" s="96"/>
      <c r="P7" s="32"/>
      <c r="Q7" s="127" t="str">
        <f t="shared" ref="Q7:Q14" si="1">IF(M7="","",IF(M7=0,"",(P7-M7)/M7*100))</f>
        <v/>
      </c>
      <c r="R7" s="26"/>
    </row>
    <row r="8" spans="1:18" ht="20.100000000000001" customHeight="1">
      <c r="A8" s="21"/>
      <c r="B8" s="21"/>
      <c r="C8" s="22"/>
      <c r="D8" s="22"/>
      <c r="E8" s="21"/>
      <c r="F8" s="21"/>
      <c r="G8" s="123"/>
      <c r="H8" s="123"/>
      <c r="I8" s="42"/>
      <c r="J8" s="32"/>
      <c r="K8" s="32"/>
      <c r="L8" s="32" t="str">
        <f t="shared" si="0"/>
        <v/>
      </c>
      <c r="M8" s="32" t="str">
        <f t="shared" si="0"/>
        <v/>
      </c>
      <c r="N8" s="32"/>
      <c r="O8" s="96"/>
      <c r="P8" s="32"/>
      <c r="Q8" s="127" t="str">
        <f t="shared" si="1"/>
        <v/>
      </c>
      <c r="R8" s="26"/>
    </row>
    <row r="9" spans="1:18" ht="20.100000000000001" customHeight="1">
      <c r="A9" s="21"/>
      <c r="B9" s="21"/>
      <c r="C9" s="22"/>
      <c r="D9" s="22"/>
      <c r="E9" s="21"/>
      <c r="F9" s="21"/>
      <c r="G9" s="123"/>
      <c r="H9" s="123"/>
      <c r="I9" s="42"/>
      <c r="J9" s="32"/>
      <c r="K9" s="32"/>
      <c r="L9" s="32" t="str">
        <f t="shared" si="0"/>
        <v/>
      </c>
      <c r="M9" s="32" t="str">
        <f t="shared" si="0"/>
        <v/>
      </c>
      <c r="N9" s="32"/>
      <c r="O9" s="96"/>
      <c r="P9" s="32"/>
      <c r="Q9" s="127" t="str">
        <f t="shared" si="1"/>
        <v/>
      </c>
      <c r="R9" s="26"/>
    </row>
    <row r="10" spans="1:18" ht="20.100000000000001" customHeight="1">
      <c r="A10" s="21"/>
      <c r="B10" s="21"/>
      <c r="C10" s="22"/>
      <c r="D10" s="22"/>
      <c r="E10" s="21"/>
      <c r="F10" s="21"/>
      <c r="G10" s="123"/>
      <c r="H10" s="123"/>
      <c r="I10" s="42"/>
      <c r="J10" s="32"/>
      <c r="K10" s="32"/>
      <c r="L10" s="32" t="str">
        <f t="shared" si="0"/>
        <v/>
      </c>
      <c r="M10" s="32" t="str">
        <f t="shared" si="0"/>
        <v/>
      </c>
      <c r="N10" s="32"/>
      <c r="O10" s="96"/>
      <c r="P10" s="32"/>
      <c r="Q10" s="127" t="str">
        <f t="shared" si="1"/>
        <v/>
      </c>
      <c r="R10" s="26"/>
    </row>
    <row r="11" spans="1:18" ht="20.100000000000001" customHeight="1">
      <c r="A11" s="21"/>
      <c r="B11" s="21"/>
      <c r="C11" s="22"/>
      <c r="D11" s="22"/>
      <c r="E11" s="21"/>
      <c r="F11" s="21"/>
      <c r="G11" s="123"/>
      <c r="H11" s="123"/>
      <c r="I11" s="42"/>
      <c r="J11" s="32"/>
      <c r="K11" s="32"/>
      <c r="L11" s="32" t="str">
        <f t="shared" si="0"/>
        <v/>
      </c>
      <c r="M11" s="32" t="str">
        <f t="shared" si="0"/>
        <v/>
      </c>
      <c r="N11" s="32"/>
      <c r="O11" s="96"/>
      <c r="P11" s="32"/>
      <c r="Q11" s="127" t="str">
        <f t="shared" si="1"/>
        <v/>
      </c>
      <c r="R11" s="26"/>
    </row>
    <row r="12" spans="1:18" ht="20.100000000000001" customHeight="1">
      <c r="A12" s="408" t="s">
        <v>465</v>
      </c>
      <c r="B12" s="408"/>
      <c r="C12" s="408"/>
      <c r="D12" s="91"/>
      <c r="E12" s="23"/>
      <c r="F12" s="23"/>
      <c r="G12" s="130"/>
      <c r="H12" s="130" t="s">
        <v>23</v>
      </c>
      <c r="I12" s="32"/>
      <c r="J12" s="32">
        <f>SUM(J6:J11)</f>
        <v>0</v>
      </c>
      <c r="K12" s="32">
        <f>SUM(K6:K11)</f>
        <v>0</v>
      </c>
      <c r="L12" s="32">
        <f>SUM(L6:L11)</f>
        <v>0</v>
      </c>
      <c r="M12" s="32">
        <f>SUM(M6:M11)</f>
        <v>0</v>
      </c>
      <c r="N12" s="32">
        <f>SUM(N6:N11)</f>
        <v>0</v>
      </c>
      <c r="O12" s="32"/>
      <c r="P12" s="32">
        <f>SUM(P6:P11)</f>
        <v>0</v>
      </c>
      <c r="Q12" s="127" t="str">
        <f t="shared" si="1"/>
        <v/>
      </c>
      <c r="R12" s="22"/>
    </row>
    <row r="13" spans="1:18" ht="20.100000000000001" customHeight="1">
      <c r="A13" s="436" t="s">
        <v>499</v>
      </c>
      <c r="B13" s="436"/>
      <c r="C13" s="436"/>
      <c r="D13" s="32"/>
      <c r="E13" s="32"/>
      <c r="F13" s="32"/>
      <c r="G13" s="130"/>
      <c r="H13" s="130"/>
      <c r="I13" s="32"/>
      <c r="J13" s="32"/>
      <c r="K13" s="26"/>
      <c r="L13" s="26"/>
      <c r="M13" s="26"/>
      <c r="N13" s="26"/>
      <c r="O13" s="26"/>
      <c r="P13" s="26"/>
      <c r="Q13" s="127" t="str">
        <f t="shared" si="1"/>
        <v/>
      </c>
      <c r="R13" s="26"/>
    </row>
    <row r="14" spans="1:18" ht="20.100000000000001" customHeight="1">
      <c r="A14" s="408" t="s">
        <v>283</v>
      </c>
      <c r="B14" s="408"/>
      <c r="C14" s="408"/>
      <c r="D14" s="91"/>
      <c r="E14" s="23"/>
      <c r="F14" s="23"/>
      <c r="G14" s="131"/>
      <c r="H14" s="130"/>
      <c r="I14" s="32"/>
      <c r="J14" s="32">
        <f>J12-J13</f>
        <v>0</v>
      </c>
      <c r="K14" s="32">
        <f>K12-K13</f>
        <v>0</v>
      </c>
      <c r="L14" s="32">
        <f>L12-L13</f>
        <v>0</v>
      </c>
      <c r="M14" s="32">
        <f>M12-M13</f>
        <v>0</v>
      </c>
      <c r="N14" s="32">
        <f>N12-N13</f>
        <v>0</v>
      </c>
      <c r="O14" s="32"/>
      <c r="P14" s="32">
        <f>P12-P13</f>
        <v>0</v>
      </c>
      <c r="Q14" s="127" t="str">
        <f t="shared" si="1"/>
        <v/>
      </c>
      <c r="R14" s="22"/>
    </row>
    <row r="15" spans="1:18" ht="20.100000000000001" customHeight="1">
      <c r="A15" s="28" t="str">
        <f>'4-6-4机器设备'!A18</f>
        <v>被评估单位（或产权持有单位）
填表人：</v>
      </c>
      <c r="B15" s="28"/>
      <c r="C15" s="28"/>
      <c r="D15" s="28"/>
      <c r="J15" s="29">
        <f>'4-6-4机器设备'!J18</f>
        <v>0</v>
      </c>
      <c r="K15" s="29"/>
      <c r="L15" s="29"/>
      <c r="M15" s="29"/>
      <c r="N15" s="29"/>
      <c r="O15" s="29"/>
      <c r="P15" s="29"/>
      <c r="Q15" s="29"/>
      <c r="R15" s="29"/>
    </row>
    <row r="16" spans="1:18" ht="20.100000000000001" customHeight="1">
      <c r="A16" s="28" t="str">
        <f>'4-6-4机器设备'!A19</f>
        <v>填表日期：2024年12月5日</v>
      </c>
      <c r="B16" s="28"/>
      <c r="C16" s="28"/>
      <c r="D16" s="28"/>
    </row>
  </sheetData>
  <mergeCells count="19">
    <mergeCell ref="A1:R1"/>
    <mergeCell ref="A2:R2"/>
    <mergeCell ref="J4:K4"/>
    <mergeCell ref="L4:M4"/>
    <mergeCell ref="N4:P4"/>
    <mergeCell ref="D4:D5"/>
    <mergeCell ref="E4:E5"/>
    <mergeCell ref="F4:F5"/>
    <mergeCell ref="G4:G5"/>
    <mergeCell ref="H4:H5"/>
    <mergeCell ref="I4:I5"/>
    <mergeCell ref="Q4:Q5"/>
    <mergeCell ref="R4:R5"/>
    <mergeCell ref="A12:C12"/>
    <mergeCell ref="A13:C13"/>
    <mergeCell ref="A14:C14"/>
    <mergeCell ref="A4:A5"/>
    <mergeCell ref="B4:B5"/>
    <mergeCell ref="C4:C5"/>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Roman,常规"4-6-5
&amp;"宋体,常规"共&amp;"Times New Roman,常规"&amp;N&amp;"宋体,常规"页第&amp;"Times New Roman,常规"&amp;P&amp;"宋体,常规"页</oddHeader>
  </headerFooter>
  <legacyDrawing r:id="rId1"/>
</worksheet>
</file>

<file path=xl/worksheets/sheet51.xml><?xml version="1.0" encoding="utf-8"?>
<worksheet xmlns="http://schemas.openxmlformats.org/spreadsheetml/2006/main" xmlns:r="http://schemas.openxmlformats.org/officeDocument/2006/relationships">
  <sheetPr codeName="Sheet47">
    <tabColor rgb="FF00B050"/>
    <pageSetUpPr fitToPage="1"/>
  </sheetPr>
  <dimension ref="A1:R21"/>
  <sheetViews>
    <sheetView workbookViewId="0">
      <pane xSplit="10" ySplit="5" topLeftCell="K6" activePane="bottomRight" state="frozen"/>
      <selection activeCell="G24" sqref="G24"/>
      <selection pane="topRight" activeCell="G24" sqref="G24"/>
      <selection pane="bottomLeft" activeCell="G24" sqref="G24"/>
      <selection pane="bottomRight" activeCell="G24" sqref="G24"/>
    </sheetView>
  </sheetViews>
  <sheetFormatPr defaultColWidth="9" defaultRowHeight="15.75" customHeight="1"/>
  <cols>
    <col min="1" max="1" width="6.09765625" style="13" customWidth="1"/>
    <col min="2" max="2" width="7.59765625" style="13" customWidth="1"/>
    <col min="3" max="3" width="18.8984375" style="13" customWidth="1"/>
    <col min="4" max="4" width="8.59765625" style="13" customWidth="1"/>
    <col min="5" max="5" width="10.3984375" style="13" customWidth="1"/>
    <col min="6" max="7" width="4.09765625" style="13" customWidth="1"/>
    <col min="8" max="9" width="9.09765625" style="122" customWidth="1"/>
    <col min="10" max="10" width="14.69921875" style="13" customWidth="1"/>
    <col min="11" max="13" width="11" style="13" customWidth="1"/>
    <col min="14" max="16" width="9.5" style="13" customWidth="1"/>
    <col min="17" max="17" width="5" style="13" customWidth="1"/>
    <col min="18" max="18" width="6" style="13" customWidth="1"/>
    <col min="19" max="16384" width="9" style="13"/>
  </cols>
  <sheetData>
    <row r="1" spans="1:18" s="11" customFormat="1" ht="30" customHeight="1">
      <c r="A1" s="403" t="s">
        <v>812</v>
      </c>
      <c r="B1" s="403"/>
      <c r="C1" s="403"/>
      <c r="D1" s="403"/>
      <c r="E1" s="403"/>
      <c r="F1" s="403"/>
      <c r="G1" s="403"/>
      <c r="H1" s="403"/>
      <c r="I1" s="403"/>
      <c r="J1" s="403"/>
      <c r="K1" s="403"/>
      <c r="L1" s="403"/>
      <c r="M1" s="403"/>
      <c r="N1" s="403"/>
      <c r="O1" s="403"/>
      <c r="P1" s="403"/>
      <c r="Q1" s="403"/>
      <c r="R1" s="403"/>
    </row>
    <row r="2" spans="1:18" ht="20.100000000000001" customHeight="1">
      <c r="A2" s="387" t="str">
        <f>'4-6-5车辆'!A2:R2</f>
        <v>评估基准日：2024年12月5日</v>
      </c>
      <c r="B2" s="387"/>
      <c r="C2" s="387"/>
      <c r="D2" s="387"/>
      <c r="E2" s="387"/>
      <c r="F2" s="387"/>
      <c r="G2" s="387"/>
      <c r="H2" s="401"/>
      <c r="I2" s="401"/>
      <c r="J2" s="401"/>
      <c r="K2" s="401"/>
      <c r="L2" s="401"/>
      <c r="M2" s="401"/>
      <c r="N2" s="401"/>
      <c r="O2" s="401"/>
      <c r="P2" s="401"/>
      <c r="Q2" s="401"/>
      <c r="R2" s="401"/>
    </row>
    <row r="3" spans="1:18" ht="20.100000000000001" customHeight="1">
      <c r="A3" s="16" t="str">
        <f>'4-6-5车辆'!A3</f>
        <v>被评估单位（或产权持有人）：攀枝花市尚亿科技有限责任公司</v>
      </c>
      <c r="R3" s="52" t="s">
        <v>151</v>
      </c>
    </row>
    <row r="4" spans="1:18" s="12" customFormat="1" ht="20.100000000000001" customHeight="1">
      <c r="A4" s="408" t="s">
        <v>152</v>
      </c>
      <c r="B4" s="416" t="s">
        <v>813</v>
      </c>
      <c r="C4" s="416" t="s">
        <v>814</v>
      </c>
      <c r="D4" s="416" t="s">
        <v>346</v>
      </c>
      <c r="E4" s="416" t="s">
        <v>815</v>
      </c>
      <c r="F4" s="416" t="s">
        <v>332</v>
      </c>
      <c r="G4" s="416" t="s">
        <v>333</v>
      </c>
      <c r="H4" s="481" t="s">
        <v>816</v>
      </c>
      <c r="I4" s="481" t="s">
        <v>355</v>
      </c>
      <c r="J4" s="408" t="str">
        <f>'4-6资产汇总'!C4</f>
        <v>账面价值</v>
      </c>
      <c r="K4" s="408"/>
      <c r="L4" s="408" t="str">
        <f>'4-6资产汇总'!E4</f>
        <v>申报价值</v>
      </c>
      <c r="M4" s="408"/>
      <c r="N4" s="408" t="s">
        <v>118</v>
      </c>
      <c r="O4" s="408"/>
      <c r="P4" s="408"/>
      <c r="Q4" s="416" t="s">
        <v>154</v>
      </c>
      <c r="R4" s="416" t="s">
        <v>212</v>
      </c>
    </row>
    <row r="5" spans="1:18" s="12" customFormat="1" ht="20.100000000000001" customHeight="1">
      <c r="A5" s="408"/>
      <c r="B5" s="408"/>
      <c r="C5" s="408"/>
      <c r="D5" s="408"/>
      <c r="E5" s="408"/>
      <c r="F5" s="408"/>
      <c r="G5" s="408"/>
      <c r="H5" s="443"/>
      <c r="I5" s="443"/>
      <c r="J5" s="274" t="s">
        <v>425</v>
      </c>
      <c r="K5" s="273" t="s">
        <v>426</v>
      </c>
      <c r="L5" s="274" t="s">
        <v>425</v>
      </c>
      <c r="M5" s="273" t="s">
        <v>426</v>
      </c>
      <c r="N5" s="273" t="s">
        <v>425</v>
      </c>
      <c r="O5" s="275" t="s">
        <v>358</v>
      </c>
      <c r="P5" s="273" t="s">
        <v>426</v>
      </c>
      <c r="Q5" s="408"/>
      <c r="R5" s="408"/>
    </row>
    <row r="6" spans="1:18" ht="20.100000000000001" customHeight="1">
      <c r="A6" s="273">
        <v>1</v>
      </c>
      <c r="B6" s="273"/>
      <c r="C6" s="284" t="s">
        <v>817</v>
      </c>
      <c r="D6" s="22"/>
      <c r="E6" s="22"/>
      <c r="F6" s="273"/>
      <c r="G6" s="124"/>
      <c r="H6" s="125"/>
      <c r="I6" s="125" t="s">
        <v>500</v>
      </c>
      <c r="J6" s="126"/>
      <c r="K6" s="32"/>
      <c r="L6" s="32" t="str">
        <f>IF(J6="","",J6)</f>
        <v/>
      </c>
      <c r="M6" s="32" t="str">
        <f>IF(K6="","",K6)</f>
        <v/>
      </c>
      <c r="N6" s="32"/>
      <c r="O6" s="277"/>
      <c r="P6" s="32"/>
      <c r="Q6" s="127" t="str">
        <f>IF(M6="","",IF(M6=0,"",(P6-M6)/M6*100))</f>
        <v/>
      </c>
      <c r="R6" s="26"/>
    </row>
    <row r="7" spans="1:18" ht="20.100000000000001" customHeight="1">
      <c r="A7" s="273">
        <v>2</v>
      </c>
      <c r="B7" s="273"/>
      <c r="C7" s="284" t="s">
        <v>818</v>
      </c>
      <c r="D7" s="22"/>
      <c r="E7" s="22"/>
      <c r="F7" s="273"/>
      <c r="G7" s="124"/>
      <c r="H7" s="125"/>
      <c r="I7" s="125" t="s">
        <v>501</v>
      </c>
      <c r="J7" s="126"/>
      <c r="K7" s="32"/>
      <c r="L7" s="32" t="str">
        <f t="shared" ref="L7:L15" si="0">IF(J7="","",J7)</f>
        <v/>
      </c>
      <c r="M7" s="32" t="str">
        <f t="shared" ref="M7:M15" si="1">IF(K7="","",K7)</f>
        <v/>
      </c>
      <c r="N7" s="32"/>
      <c r="O7" s="277"/>
      <c r="P7" s="32"/>
      <c r="Q7" s="127" t="str">
        <f t="shared" ref="Q7:Q15" si="2">IF(M7="","",IF(M7=0,"",(P7-M7)/M7*100))</f>
        <v/>
      </c>
      <c r="R7" s="26"/>
    </row>
    <row r="8" spans="1:18" ht="20.100000000000001" customHeight="1">
      <c r="A8" s="273">
        <v>3</v>
      </c>
      <c r="B8" s="273"/>
      <c r="C8" s="284" t="s">
        <v>819</v>
      </c>
      <c r="D8" s="22"/>
      <c r="E8" s="22"/>
      <c r="F8" s="273"/>
      <c r="G8" s="124"/>
      <c r="H8" s="125"/>
      <c r="I8" s="125" t="s">
        <v>502</v>
      </c>
      <c r="J8" s="126"/>
      <c r="K8" s="32"/>
      <c r="L8" s="32" t="str">
        <f t="shared" si="0"/>
        <v/>
      </c>
      <c r="M8" s="32" t="str">
        <f t="shared" si="1"/>
        <v/>
      </c>
      <c r="N8" s="32"/>
      <c r="O8" s="277"/>
      <c r="P8" s="32"/>
      <c r="Q8" s="127" t="str">
        <f t="shared" si="2"/>
        <v/>
      </c>
      <c r="R8" s="26"/>
    </row>
    <row r="9" spans="1:18" ht="20.100000000000001" customHeight="1">
      <c r="A9" s="273">
        <v>4</v>
      </c>
      <c r="B9" s="273"/>
      <c r="C9" s="284" t="s">
        <v>820</v>
      </c>
      <c r="D9" s="22"/>
      <c r="E9" s="22"/>
      <c r="F9" s="273"/>
      <c r="G9" s="273"/>
      <c r="H9" s="125"/>
      <c r="I9" s="125" t="s">
        <v>503</v>
      </c>
      <c r="J9" s="126"/>
      <c r="K9" s="32"/>
      <c r="L9" s="32" t="str">
        <f t="shared" si="0"/>
        <v/>
      </c>
      <c r="M9" s="32" t="str">
        <f t="shared" si="1"/>
        <v/>
      </c>
      <c r="N9" s="32"/>
      <c r="O9" s="277"/>
      <c r="P9" s="32"/>
      <c r="Q9" s="127" t="str">
        <f t="shared" si="2"/>
        <v/>
      </c>
      <c r="R9" s="26"/>
    </row>
    <row r="10" spans="1:18" ht="20.100000000000001" customHeight="1">
      <c r="A10" s="279">
        <v>5</v>
      </c>
      <c r="B10" s="279"/>
      <c r="C10" s="284" t="s">
        <v>821</v>
      </c>
      <c r="D10" s="280"/>
      <c r="E10" s="280"/>
      <c r="F10" s="279"/>
      <c r="G10" s="279"/>
      <c r="H10" s="281"/>
      <c r="I10" s="281" t="s">
        <v>504</v>
      </c>
      <c r="J10" s="282"/>
      <c r="K10" s="32"/>
      <c r="L10" s="32" t="str">
        <f t="shared" si="0"/>
        <v/>
      </c>
      <c r="M10" s="32" t="str">
        <f t="shared" si="1"/>
        <v/>
      </c>
      <c r="N10" s="32"/>
      <c r="O10" s="277"/>
      <c r="P10" s="32"/>
      <c r="Q10" s="127" t="str">
        <f t="shared" si="2"/>
        <v/>
      </c>
      <c r="R10" s="26"/>
    </row>
    <row r="11" spans="1:18" ht="20.100000000000001" customHeight="1">
      <c r="A11" s="273"/>
      <c r="B11" s="273"/>
      <c r="C11" s="284"/>
      <c r="D11" s="22"/>
      <c r="E11" s="22"/>
      <c r="F11" s="273"/>
      <c r="G11" s="273"/>
      <c r="H11" s="125"/>
      <c r="I11" s="125"/>
      <c r="J11" s="126"/>
      <c r="K11" s="32"/>
      <c r="L11" s="32" t="str">
        <f t="shared" si="0"/>
        <v/>
      </c>
      <c r="M11" s="32" t="str">
        <f t="shared" si="1"/>
        <v/>
      </c>
      <c r="N11" s="32"/>
      <c r="O11" s="277"/>
      <c r="P11" s="32"/>
      <c r="Q11" s="127" t="str">
        <f t="shared" si="2"/>
        <v/>
      </c>
      <c r="R11" s="26"/>
    </row>
    <row r="12" spans="1:18" ht="20.100000000000001" customHeight="1">
      <c r="A12" s="273"/>
      <c r="B12" s="273"/>
      <c r="C12" s="284"/>
      <c r="D12" s="22"/>
      <c r="E12" s="22"/>
      <c r="F12" s="273"/>
      <c r="G12" s="273"/>
      <c r="H12" s="125"/>
      <c r="I12" s="125"/>
      <c r="J12" s="126"/>
      <c r="K12" s="32"/>
      <c r="L12" s="32" t="str">
        <f t="shared" si="0"/>
        <v/>
      </c>
      <c r="M12" s="32" t="str">
        <f t="shared" si="1"/>
        <v/>
      </c>
      <c r="N12" s="32"/>
      <c r="O12" s="277"/>
      <c r="P12" s="32"/>
      <c r="Q12" s="127" t="str">
        <f t="shared" si="2"/>
        <v/>
      </c>
      <c r="R12" s="26"/>
    </row>
    <row r="13" spans="1:18" ht="20.100000000000001" customHeight="1">
      <c r="A13" s="273"/>
      <c r="B13" s="273"/>
      <c r="C13" s="284"/>
      <c r="D13" s="22"/>
      <c r="E13" s="22"/>
      <c r="F13" s="273"/>
      <c r="G13" s="273"/>
      <c r="H13" s="125"/>
      <c r="I13" s="125"/>
      <c r="J13" s="126"/>
      <c r="K13" s="32"/>
      <c r="L13" s="32" t="str">
        <f t="shared" si="0"/>
        <v/>
      </c>
      <c r="M13" s="32" t="str">
        <f t="shared" si="1"/>
        <v/>
      </c>
      <c r="N13" s="32"/>
      <c r="O13" s="277"/>
      <c r="P13" s="32"/>
      <c r="Q13" s="127" t="str">
        <f t="shared" si="2"/>
        <v/>
      </c>
      <c r="R13" s="26"/>
    </row>
    <row r="14" spans="1:18" ht="20.100000000000001" customHeight="1">
      <c r="A14" s="273"/>
      <c r="B14" s="273"/>
      <c r="C14" s="284"/>
      <c r="D14" s="22"/>
      <c r="E14" s="22"/>
      <c r="F14" s="273"/>
      <c r="G14" s="273"/>
      <c r="H14" s="125"/>
      <c r="I14" s="125"/>
      <c r="J14" s="126"/>
      <c r="K14" s="32"/>
      <c r="L14" s="32" t="str">
        <f t="shared" si="0"/>
        <v/>
      </c>
      <c r="M14" s="32" t="str">
        <f t="shared" si="1"/>
        <v/>
      </c>
      <c r="N14" s="32"/>
      <c r="O14" s="277"/>
      <c r="P14" s="32"/>
      <c r="Q14" s="127" t="str">
        <f t="shared" si="2"/>
        <v/>
      </c>
      <c r="R14" s="26"/>
    </row>
    <row r="15" spans="1:18" ht="20.100000000000001" customHeight="1">
      <c r="A15" s="273"/>
      <c r="B15" s="273"/>
      <c r="C15" s="284"/>
      <c r="D15" s="22"/>
      <c r="E15" s="22"/>
      <c r="F15" s="273"/>
      <c r="G15" s="273"/>
      <c r="H15" s="125"/>
      <c r="I15" s="125"/>
      <c r="J15" s="126"/>
      <c r="K15" s="32"/>
      <c r="L15" s="32" t="str">
        <f t="shared" si="0"/>
        <v/>
      </c>
      <c r="M15" s="32" t="str">
        <f t="shared" si="1"/>
        <v/>
      </c>
      <c r="N15" s="32"/>
      <c r="O15" s="277"/>
      <c r="P15" s="32"/>
      <c r="Q15" s="127" t="str">
        <f t="shared" si="2"/>
        <v/>
      </c>
      <c r="R15" s="26"/>
    </row>
    <row r="16" spans="1:18" ht="20.100000000000001" customHeight="1">
      <c r="A16" s="273"/>
      <c r="B16" s="273"/>
      <c r="C16" s="22"/>
      <c r="D16" s="22"/>
      <c r="E16" s="22"/>
      <c r="F16" s="273"/>
      <c r="G16" s="273"/>
      <c r="H16" s="276"/>
      <c r="I16" s="276"/>
      <c r="J16" s="32"/>
      <c r="K16" s="32"/>
      <c r="L16" s="32" t="str">
        <f>IF(J16="","",J16)</f>
        <v/>
      </c>
      <c r="M16" s="32" t="str">
        <f>IF(K16="","",K16)</f>
        <v/>
      </c>
      <c r="N16" s="32"/>
      <c r="O16" s="277"/>
      <c r="P16" s="32"/>
      <c r="Q16" s="127" t="str">
        <f>IF(M16="","",IF(M16=0,"",(P16-M16)/M16*100))</f>
        <v/>
      </c>
      <c r="R16" s="26"/>
    </row>
    <row r="17" spans="1:18" ht="20.100000000000001" customHeight="1">
      <c r="A17" s="408" t="s">
        <v>465</v>
      </c>
      <c r="B17" s="408"/>
      <c r="C17" s="408"/>
      <c r="D17" s="91"/>
      <c r="E17" s="278"/>
      <c r="F17" s="278"/>
      <c r="G17" s="42"/>
      <c r="H17" s="276"/>
      <c r="I17" s="276"/>
      <c r="J17" s="32">
        <f>SUM(J6:J16)</f>
        <v>0</v>
      </c>
      <c r="K17" s="32">
        <f>SUM(K6:K16)</f>
        <v>0</v>
      </c>
      <c r="L17" s="32">
        <f>SUM(L6:L16)</f>
        <v>0</v>
      </c>
      <c r="M17" s="32">
        <f>SUM(M6:M16)</f>
        <v>0</v>
      </c>
      <c r="N17" s="32">
        <f>SUM(N6:N16)</f>
        <v>0</v>
      </c>
      <c r="O17" s="32"/>
      <c r="P17" s="32">
        <f>SUM(P6:P16)</f>
        <v>0</v>
      </c>
      <c r="Q17" s="127" t="str">
        <f>IF(M17="","",IF(M17=0,"",(P17-M17)/M17*100))</f>
        <v/>
      </c>
      <c r="R17" s="22"/>
    </row>
    <row r="18" spans="1:18" ht="20.100000000000001" customHeight="1">
      <c r="A18" s="436" t="s">
        <v>822</v>
      </c>
      <c r="B18" s="436"/>
      <c r="C18" s="436"/>
      <c r="D18" s="32"/>
      <c r="E18" s="32"/>
      <c r="F18" s="32"/>
      <c r="G18" s="32"/>
      <c r="H18" s="276"/>
      <c r="I18" s="276"/>
      <c r="J18" s="32"/>
      <c r="K18" s="26"/>
      <c r="L18" s="26"/>
      <c r="M18" s="26"/>
      <c r="N18" s="26"/>
      <c r="O18" s="26"/>
      <c r="P18" s="26"/>
      <c r="Q18" s="127" t="str">
        <f>IF(M18="","",IF(M18=0,"",(P18-M18)/M18*100))</f>
        <v/>
      </c>
      <c r="R18" s="26"/>
    </row>
    <row r="19" spans="1:18" ht="20.100000000000001" customHeight="1">
      <c r="A19" s="408" t="s">
        <v>283</v>
      </c>
      <c r="B19" s="408"/>
      <c r="C19" s="408"/>
      <c r="D19" s="91"/>
      <c r="E19" s="278"/>
      <c r="F19" s="278"/>
      <c r="G19" s="26"/>
      <c r="H19" s="276"/>
      <c r="I19" s="276"/>
      <c r="J19" s="32">
        <f>J17-J18</f>
        <v>0</v>
      </c>
      <c r="K19" s="32">
        <f>K17-K18</f>
        <v>0</v>
      </c>
      <c r="L19" s="32">
        <f>L17-L18</f>
        <v>0</v>
      </c>
      <c r="M19" s="32">
        <f>M17-M18</f>
        <v>0</v>
      </c>
      <c r="N19" s="32">
        <f>N17-N18</f>
        <v>0</v>
      </c>
      <c r="O19" s="32"/>
      <c r="P19" s="32">
        <f>P17-P18</f>
        <v>0</v>
      </c>
      <c r="Q19" s="127" t="str">
        <f>IF(M19="","",IF(M19=0,"",(P19-M19)/M19*100))</f>
        <v/>
      </c>
      <c r="R19" s="22"/>
    </row>
    <row r="20" spans="1:18" ht="20.100000000000001" customHeight="1">
      <c r="A20" s="28" t="str">
        <f>'4-6-5车辆'!A15</f>
        <v>被评估单位（或产权持有单位）
填表人：</v>
      </c>
      <c r="B20" s="28"/>
      <c r="C20" s="28"/>
      <c r="D20" s="28"/>
      <c r="E20" s="28"/>
      <c r="J20" s="29">
        <f>'4-6-5车辆'!J15</f>
        <v>0</v>
      </c>
      <c r="K20" s="29"/>
      <c r="L20" s="29"/>
      <c r="M20" s="29"/>
      <c r="N20" s="29"/>
      <c r="O20" s="29"/>
      <c r="P20" s="29"/>
      <c r="Q20" s="29"/>
      <c r="R20" s="29"/>
    </row>
    <row r="21" spans="1:18" ht="20.100000000000001" customHeight="1">
      <c r="A21" s="28" t="str">
        <f>'4-6-5车辆'!A16</f>
        <v>填表日期：2024年12月5日</v>
      </c>
      <c r="B21" s="28"/>
      <c r="C21" s="28"/>
      <c r="D21" s="28"/>
      <c r="E21" s="28"/>
    </row>
  </sheetData>
  <mergeCells count="19">
    <mergeCell ref="A1:R1"/>
    <mergeCell ref="A2:R2"/>
    <mergeCell ref="J4:K4"/>
    <mergeCell ref="L4:M4"/>
    <mergeCell ref="N4:P4"/>
    <mergeCell ref="D4:D5"/>
    <mergeCell ref="E4:E5"/>
    <mergeCell ref="F4:F5"/>
    <mergeCell ref="G4:G5"/>
    <mergeCell ref="H4:H5"/>
    <mergeCell ref="I4:I5"/>
    <mergeCell ref="Q4:Q5"/>
    <mergeCell ref="R4:R5"/>
    <mergeCell ref="A17:C17"/>
    <mergeCell ref="A18:C18"/>
    <mergeCell ref="A19:C19"/>
    <mergeCell ref="A4:A5"/>
    <mergeCell ref="B4:B5"/>
    <mergeCell ref="C4:C5"/>
  </mergeCells>
  <phoneticPr fontId="19" type="noConversion"/>
  <printOptions horizontalCentered="1"/>
  <pageMargins left="0.39370078740157499" right="0.39370078740157499" top="0.86614173228346403" bottom="0.86614173228346403" header="1.0629921259842501" footer="0.511811023622047"/>
  <pageSetup paperSize="9" scale="79" fitToHeight="0" orientation="landscape" r:id="rId1"/>
  <headerFooter scaleWithDoc="0">
    <oddHeader>&amp;R&amp;"宋体,常规"&amp;10表&amp;"Times New Roman,常规"4-6-6
&amp;"宋体,常规"共&amp;"Times New Roman,常规"&amp;N&amp;"宋体,常规"页第&amp;"Times New Roman,常规"&amp;P&amp;"宋体,常规"页</oddHeader>
  </headerFooter>
  <legacyDrawing r:id="rId2"/>
</worksheet>
</file>

<file path=xl/worksheets/sheet52.xml><?xml version="1.0" encoding="utf-8"?>
<worksheet xmlns="http://schemas.openxmlformats.org/spreadsheetml/2006/main" xmlns:r="http://schemas.openxmlformats.org/officeDocument/2006/relationships">
  <sheetPr>
    <pageSetUpPr fitToPage="1"/>
  </sheetPr>
  <dimension ref="A1:Q29"/>
  <sheetViews>
    <sheetView workbookViewId="0">
      <pane xSplit="11" ySplit="5" topLeftCell="L15" activePane="bottomRight" state="frozen"/>
      <selection activeCell="K27" sqref="K27"/>
      <selection pane="topRight" activeCell="K27" sqref="K27"/>
      <selection pane="bottomLeft" activeCell="K27" sqref="K27"/>
      <selection pane="bottomRight" activeCell="K27" sqref="K27"/>
    </sheetView>
  </sheetViews>
  <sheetFormatPr defaultColWidth="9" defaultRowHeight="15.75" customHeight="1"/>
  <cols>
    <col min="1" max="1" width="3.8984375" style="13" customWidth="1"/>
    <col min="2" max="2" width="6.8984375" style="13" customWidth="1"/>
    <col min="3" max="3" width="9" style="13"/>
    <col min="4" max="4" width="10.5" style="13" customWidth="1"/>
    <col min="5" max="5" width="7.69921875" style="14" customWidth="1"/>
    <col min="6" max="7" width="5.3984375" style="13" customWidth="1"/>
    <col min="8" max="9" width="5.09765625" style="13" customWidth="1"/>
    <col min="10" max="10" width="8" style="13" customWidth="1"/>
    <col min="11" max="11" width="11.59765625" style="13" customWidth="1"/>
    <col min="12" max="13" width="10.69921875" style="13" customWidth="1"/>
    <col min="14" max="14" width="13" style="13" customWidth="1"/>
    <col min="15" max="15" width="8.69921875" style="13" customWidth="1"/>
    <col min="16" max="16" width="8.09765625" style="13" customWidth="1"/>
    <col min="17" max="16384" width="9" style="13"/>
  </cols>
  <sheetData>
    <row r="1" spans="1:17" s="11" customFormat="1" ht="30" customHeight="1">
      <c r="A1" s="400" t="s">
        <v>505</v>
      </c>
      <c r="B1" s="403"/>
      <c r="C1" s="403"/>
      <c r="D1" s="403"/>
      <c r="E1" s="403"/>
      <c r="F1" s="403"/>
      <c r="G1" s="403"/>
      <c r="H1" s="403"/>
      <c r="I1" s="403"/>
      <c r="J1" s="403"/>
      <c r="K1" s="403"/>
      <c r="L1" s="403"/>
      <c r="M1" s="403"/>
      <c r="N1" s="403"/>
      <c r="O1" s="403"/>
      <c r="P1" s="403"/>
      <c r="Q1" s="403"/>
    </row>
    <row r="2" spans="1:17" ht="14.1" customHeight="1">
      <c r="A2" s="387" t="str">
        <f>'4-6-6电子设备'!A2:R2</f>
        <v>评估基准日：2024年12月5日</v>
      </c>
      <c r="B2" s="387"/>
      <c r="C2" s="387"/>
      <c r="D2" s="387"/>
      <c r="E2" s="387"/>
      <c r="F2" s="387"/>
      <c r="G2" s="387"/>
      <c r="H2" s="387"/>
      <c r="I2" s="387"/>
      <c r="J2" s="401"/>
      <c r="K2" s="401"/>
      <c r="L2" s="401"/>
      <c r="M2" s="401"/>
      <c r="N2" s="401"/>
      <c r="O2" s="401"/>
      <c r="P2" s="401"/>
      <c r="Q2" s="401"/>
    </row>
    <row r="3" spans="1:17" ht="15.75" customHeight="1">
      <c r="A3" s="16" t="str">
        <f>'4-6-6电子设备'!A3</f>
        <v>被评估单位（或产权持有人）：攀枝花市尚亿科技有限责任公司</v>
      </c>
      <c r="N3" s="95"/>
      <c r="O3" s="95"/>
      <c r="P3" s="95"/>
      <c r="Q3" s="57" t="s">
        <v>151</v>
      </c>
    </row>
    <row r="4" spans="1:17" s="68" customFormat="1" ht="15.75" customHeight="1">
      <c r="A4" s="409" t="s">
        <v>152</v>
      </c>
      <c r="B4" s="409" t="s">
        <v>434</v>
      </c>
      <c r="C4" s="470" t="s">
        <v>435</v>
      </c>
      <c r="D4" s="409" t="s">
        <v>436</v>
      </c>
      <c r="E4" s="482" t="s">
        <v>437</v>
      </c>
      <c r="F4" s="409" t="s">
        <v>438</v>
      </c>
      <c r="G4" s="409" t="s">
        <v>439</v>
      </c>
      <c r="H4" s="409" t="s">
        <v>440</v>
      </c>
      <c r="I4" s="409" t="s">
        <v>441</v>
      </c>
      <c r="J4" s="409" t="s">
        <v>442</v>
      </c>
      <c r="K4" s="409" t="s">
        <v>356</v>
      </c>
      <c r="L4" s="409" t="str">
        <f>'4-6资产汇总'!C4</f>
        <v>账面价值</v>
      </c>
      <c r="M4" s="409" t="str">
        <f>'4-6资产汇总'!E4</f>
        <v>申报价值</v>
      </c>
      <c r="N4" s="409" t="s">
        <v>118</v>
      </c>
      <c r="O4" s="409" t="s">
        <v>119</v>
      </c>
      <c r="P4" s="409" t="s">
        <v>154</v>
      </c>
      <c r="Q4" s="409" t="s">
        <v>212</v>
      </c>
    </row>
    <row r="5" spans="1:17" s="68" customFormat="1" ht="13.2">
      <c r="A5" s="414"/>
      <c r="B5" s="414"/>
      <c r="C5" s="471"/>
      <c r="D5" s="414"/>
      <c r="E5" s="483"/>
      <c r="F5" s="414"/>
      <c r="G5" s="414"/>
      <c r="H5" s="414"/>
      <c r="I5" s="414"/>
      <c r="J5" s="414"/>
      <c r="K5" s="414"/>
      <c r="L5" s="414"/>
      <c r="M5" s="414"/>
      <c r="N5" s="414"/>
      <c r="O5" s="414"/>
      <c r="P5" s="414"/>
      <c r="Q5" s="414"/>
    </row>
    <row r="6" spans="1:17" ht="15.75" customHeight="1">
      <c r="A6" s="21"/>
      <c r="B6" s="21"/>
      <c r="C6" s="81"/>
      <c r="D6" s="22"/>
      <c r="E6" s="23"/>
      <c r="F6" s="21"/>
      <c r="G6" s="21"/>
      <c r="H6" s="21"/>
      <c r="I6" s="21"/>
      <c r="J6" s="32"/>
      <c r="K6" s="32"/>
      <c r="L6" s="32"/>
      <c r="M6" s="25" t="str">
        <f>IF(L6="","",L6)</f>
        <v/>
      </c>
      <c r="N6" s="25"/>
      <c r="O6" s="25" t="str">
        <f>IF(M6="","",N6-M6)</f>
        <v/>
      </c>
      <c r="P6" s="25" t="str">
        <f>IF(M6="","",O6/M6*100)</f>
        <v/>
      </c>
      <c r="Q6" s="26"/>
    </row>
    <row r="7" spans="1:17" ht="15.75" customHeight="1">
      <c r="A7" s="21"/>
      <c r="B7" s="21"/>
      <c r="C7" s="81"/>
      <c r="D7" s="22"/>
      <c r="E7" s="23"/>
      <c r="F7" s="21"/>
      <c r="G7" s="21"/>
      <c r="H7" s="21"/>
      <c r="I7" s="21"/>
      <c r="J7" s="32"/>
      <c r="K7" s="26"/>
      <c r="L7" s="26"/>
      <c r="M7" s="25" t="str">
        <f t="shared" ref="M7:M26" si="0">IF(L7="","",L7)</f>
        <v/>
      </c>
      <c r="N7" s="25"/>
      <c r="O7" s="25" t="str">
        <f t="shared" ref="O7:O26" si="1">IF(M7="","",N7-M7)</f>
        <v/>
      </c>
      <c r="P7" s="25" t="str">
        <f t="shared" ref="P7:P26" si="2">IF(M7="","",O7/M7*100)</f>
        <v/>
      </c>
      <c r="Q7" s="26"/>
    </row>
    <row r="8" spans="1:17" ht="15.75" customHeight="1">
      <c r="A8" s="21"/>
      <c r="B8" s="21"/>
      <c r="C8" s="81"/>
      <c r="D8" s="22"/>
      <c r="E8" s="23"/>
      <c r="F8" s="21"/>
      <c r="G8" s="21"/>
      <c r="H8" s="21"/>
      <c r="I8" s="21"/>
      <c r="J8" s="32"/>
      <c r="K8" s="32"/>
      <c r="L8" s="32"/>
      <c r="M8" s="25" t="str">
        <f t="shared" si="0"/>
        <v/>
      </c>
      <c r="N8" s="25"/>
      <c r="O8" s="25" t="str">
        <f t="shared" si="1"/>
        <v/>
      </c>
      <c r="P8" s="25" t="str">
        <f t="shared" si="2"/>
        <v/>
      </c>
      <c r="Q8" s="26"/>
    </row>
    <row r="9" spans="1:17" ht="15.75" customHeight="1">
      <c r="A9" s="21"/>
      <c r="B9" s="21"/>
      <c r="C9" s="81"/>
      <c r="D9" s="22"/>
      <c r="E9" s="23"/>
      <c r="F9" s="21"/>
      <c r="G9" s="21"/>
      <c r="H9" s="21"/>
      <c r="I9" s="21"/>
      <c r="J9" s="32"/>
      <c r="K9" s="32"/>
      <c r="L9" s="32"/>
      <c r="M9" s="25" t="str">
        <f t="shared" si="0"/>
        <v/>
      </c>
      <c r="N9" s="25"/>
      <c r="O9" s="25" t="str">
        <f t="shared" si="1"/>
        <v/>
      </c>
      <c r="P9" s="25" t="str">
        <f t="shared" si="2"/>
        <v/>
      </c>
      <c r="Q9" s="26"/>
    </row>
    <row r="10" spans="1:17" ht="15.75" customHeight="1">
      <c r="A10" s="21"/>
      <c r="B10" s="21"/>
      <c r="C10" s="81"/>
      <c r="D10" s="22"/>
      <c r="E10" s="23"/>
      <c r="F10" s="21"/>
      <c r="G10" s="21"/>
      <c r="H10" s="21"/>
      <c r="I10" s="21"/>
      <c r="J10" s="32"/>
      <c r="K10" s="32"/>
      <c r="L10" s="32"/>
      <c r="M10" s="25" t="str">
        <f t="shared" si="0"/>
        <v/>
      </c>
      <c r="N10" s="25"/>
      <c r="O10" s="25" t="str">
        <f t="shared" si="1"/>
        <v/>
      </c>
      <c r="P10" s="25" t="str">
        <f t="shared" si="2"/>
        <v/>
      </c>
      <c r="Q10" s="26"/>
    </row>
    <row r="11" spans="1:17" ht="15.75" customHeight="1">
      <c r="A11" s="21"/>
      <c r="B11" s="21"/>
      <c r="C11" s="81"/>
      <c r="D11" s="22"/>
      <c r="E11" s="23"/>
      <c r="F11" s="21"/>
      <c r="G11" s="21"/>
      <c r="H11" s="21"/>
      <c r="I11" s="21"/>
      <c r="J11" s="32"/>
      <c r="K11" s="32"/>
      <c r="L11" s="32"/>
      <c r="M11" s="25" t="str">
        <f t="shared" si="0"/>
        <v/>
      </c>
      <c r="N11" s="25"/>
      <c r="O11" s="25" t="str">
        <f t="shared" si="1"/>
        <v/>
      </c>
      <c r="P11" s="25" t="str">
        <f t="shared" si="2"/>
        <v/>
      </c>
      <c r="Q11" s="26"/>
    </row>
    <row r="12" spans="1:17" ht="15.75" customHeight="1">
      <c r="A12" s="21"/>
      <c r="B12" s="21"/>
      <c r="C12" s="81"/>
      <c r="D12" s="22"/>
      <c r="E12" s="23"/>
      <c r="F12" s="21"/>
      <c r="G12" s="21"/>
      <c r="H12" s="21"/>
      <c r="I12" s="21"/>
      <c r="J12" s="32"/>
      <c r="K12" s="32"/>
      <c r="L12" s="32"/>
      <c r="M12" s="25" t="str">
        <f t="shared" si="0"/>
        <v/>
      </c>
      <c r="N12" s="25"/>
      <c r="O12" s="25" t="str">
        <f t="shared" si="1"/>
        <v/>
      </c>
      <c r="P12" s="25" t="str">
        <f t="shared" si="2"/>
        <v/>
      </c>
      <c r="Q12" s="26"/>
    </row>
    <row r="13" spans="1:17" ht="15.75" customHeight="1">
      <c r="A13" s="21"/>
      <c r="B13" s="21"/>
      <c r="C13" s="81"/>
      <c r="D13" s="22"/>
      <c r="E13" s="23"/>
      <c r="F13" s="21"/>
      <c r="G13" s="21"/>
      <c r="H13" s="21"/>
      <c r="I13" s="21"/>
      <c r="J13" s="32"/>
      <c r="K13" s="32"/>
      <c r="L13" s="32"/>
      <c r="M13" s="25" t="str">
        <f t="shared" si="0"/>
        <v/>
      </c>
      <c r="N13" s="25"/>
      <c r="O13" s="25" t="str">
        <f t="shared" si="1"/>
        <v/>
      </c>
      <c r="P13" s="25" t="str">
        <f t="shared" si="2"/>
        <v/>
      </c>
      <c r="Q13" s="26"/>
    </row>
    <row r="14" spans="1:17" ht="15.75" customHeight="1">
      <c r="A14" s="21"/>
      <c r="B14" s="21"/>
      <c r="C14" s="81"/>
      <c r="D14" s="22"/>
      <c r="E14" s="23"/>
      <c r="F14" s="21"/>
      <c r="G14" s="21"/>
      <c r="H14" s="21"/>
      <c r="I14" s="21"/>
      <c r="J14" s="32"/>
      <c r="K14" s="32"/>
      <c r="L14" s="32"/>
      <c r="M14" s="25" t="str">
        <f t="shared" si="0"/>
        <v/>
      </c>
      <c r="N14" s="25"/>
      <c r="O14" s="25" t="str">
        <f t="shared" si="1"/>
        <v/>
      </c>
      <c r="P14" s="25" t="str">
        <f t="shared" si="2"/>
        <v/>
      </c>
      <c r="Q14" s="26"/>
    </row>
    <row r="15" spans="1:17" ht="15.75" customHeight="1">
      <c r="A15" s="21"/>
      <c r="B15" s="21"/>
      <c r="C15" s="81"/>
      <c r="D15" s="22"/>
      <c r="E15" s="23"/>
      <c r="F15" s="21"/>
      <c r="G15" s="21"/>
      <c r="H15" s="21"/>
      <c r="I15" s="21"/>
      <c r="J15" s="32"/>
      <c r="K15" s="32"/>
      <c r="L15" s="32"/>
      <c r="M15" s="25" t="str">
        <f t="shared" si="0"/>
        <v/>
      </c>
      <c r="N15" s="25"/>
      <c r="O15" s="25" t="str">
        <f t="shared" si="1"/>
        <v/>
      </c>
      <c r="P15" s="25" t="str">
        <f t="shared" si="2"/>
        <v/>
      </c>
      <c r="Q15" s="26"/>
    </row>
    <row r="16" spans="1:17" ht="15.75" customHeight="1">
      <c r="A16" s="21"/>
      <c r="B16" s="21"/>
      <c r="C16" s="81"/>
      <c r="D16" s="22"/>
      <c r="E16" s="23"/>
      <c r="F16" s="21"/>
      <c r="G16" s="21"/>
      <c r="H16" s="21"/>
      <c r="I16" s="21"/>
      <c r="J16" s="32"/>
      <c r="K16" s="32"/>
      <c r="L16" s="32"/>
      <c r="M16" s="25" t="str">
        <f t="shared" si="0"/>
        <v/>
      </c>
      <c r="N16" s="25"/>
      <c r="O16" s="25" t="str">
        <f t="shared" si="1"/>
        <v/>
      </c>
      <c r="P16" s="25" t="str">
        <f t="shared" si="2"/>
        <v/>
      </c>
      <c r="Q16" s="26"/>
    </row>
    <row r="17" spans="1:17" ht="15.75" customHeight="1">
      <c r="A17" s="21"/>
      <c r="B17" s="21"/>
      <c r="C17" s="81"/>
      <c r="D17" s="22"/>
      <c r="E17" s="23"/>
      <c r="F17" s="21"/>
      <c r="G17" s="21"/>
      <c r="H17" s="21"/>
      <c r="I17" s="21"/>
      <c r="J17" s="32"/>
      <c r="K17" s="32"/>
      <c r="L17" s="32"/>
      <c r="M17" s="25" t="str">
        <f t="shared" si="0"/>
        <v/>
      </c>
      <c r="N17" s="25"/>
      <c r="O17" s="25" t="str">
        <f t="shared" si="1"/>
        <v/>
      </c>
      <c r="P17" s="25" t="str">
        <f t="shared" si="2"/>
        <v/>
      </c>
      <c r="Q17" s="26"/>
    </row>
    <row r="18" spans="1:17" ht="15.75" customHeight="1">
      <c r="A18" s="21"/>
      <c r="B18" s="21"/>
      <c r="C18" s="81"/>
      <c r="D18" s="22"/>
      <c r="E18" s="23"/>
      <c r="F18" s="21"/>
      <c r="G18" s="21"/>
      <c r="H18" s="21"/>
      <c r="I18" s="21"/>
      <c r="J18" s="32"/>
      <c r="K18" s="32"/>
      <c r="L18" s="32"/>
      <c r="M18" s="25" t="str">
        <f t="shared" si="0"/>
        <v/>
      </c>
      <c r="N18" s="25"/>
      <c r="O18" s="25" t="str">
        <f t="shared" si="1"/>
        <v/>
      </c>
      <c r="P18" s="25" t="str">
        <f t="shared" si="2"/>
        <v/>
      </c>
      <c r="Q18" s="26"/>
    </row>
    <row r="19" spans="1:17" ht="15.75" customHeight="1">
      <c r="A19" s="21"/>
      <c r="B19" s="21"/>
      <c r="C19" s="81"/>
      <c r="D19" s="22"/>
      <c r="E19" s="23"/>
      <c r="F19" s="21"/>
      <c r="G19" s="21"/>
      <c r="H19" s="21"/>
      <c r="I19" s="21"/>
      <c r="J19" s="32"/>
      <c r="K19" s="32"/>
      <c r="L19" s="32"/>
      <c r="M19" s="25" t="str">
        <f t="shared" si="0"/>
        <v/>
      </c>
      <c r="N19" s="25"/>
      <c r="O19" s="25" t="str">
        <f t="shared" si="1"/>
        <v/>
      </c>
      <c r="P19" s="25" t="str">
        <f t="shared" si="2"/>
        <v/>
      </c>
      <c r="Q19" s="26"/>
    </row>
    <row r="20" spans="1:17" ht="15.75" customHeight="1">
      <c r="A20" s="21"/>
      <c r="B20" s="21"/>
      <c r="C20" s="81"/>
      <c r="D20" s="22"/>
      <c r="E20" s="23"/>
      <c r="F20" s="21"/>
      <c r="G20" s="21"/>
      <c r="H20" s="21"/>
      <c r="I20" s="21"/>
      <c r="J20" s="32"/>
      <c r="K20" s="32"/>
      <c r="L20" s="32"/>
      <c r="M20" s="25" t="str">
        <f t="shared" si="0"/>
        <v/>
      </c>
      <c r="N20" s="25"/>
      <c r="O20" s="25" t="str">
        <f t="shared" si="1"/>
        <v/>
      </c>
      <c r="P20" s="25" t="str">
        <f t="shared" si="2"/>
        <v/>
      </c>
      <c r="Q20" s="26"/>
    </row>
    <row r="21" spans="1:17" ht="15.75" customHeight="1">
      <c r="A21" s="21"/>
      <c r="B21" s="21"/>
      <c r="C21" s="81"/>
      <c r="D21" s="22"/>
      <c r="E21" s="23"/>
      <c r="F21" s="21"/>
      <c r="G21" s="21"/>
      <c r="H21" s="21"/>
      <c r="I21" s="21"/>
      <c r="J21" s="32"/>
      <c r="K21" s="32"/>
      <c r="L21" s="32"/>
      <c r="M21" s="25" t="str">
        <f t="shared" si="0"/>
        <v/>
      </c>
      <c r="N21" s="25"/>
      <c r="O21" s="25" t="str">
        <f t="shared" si="1"/>
        <v/>
      </c>
      <c r="P21" s="25" t="str">
        <f t="shared" si="2"/>
        <v/>
      </c>
      <c r="Q21" s="26"/>
    </row>
    <row r="22" spans="1:17" ht="15.75" customHeight="1">
      <c r="A22" s="21"/>
      <c r="B22" s="21"/>
      <c r="C22" s="81"/>
      <c r="D22" s="22"/>
      <c r="E22" s="23"/>
      <c r="F22" s="21"/>
      <c r="G22" s="21"/>
      <c r="H22" s="21"/>
      <c r="I22" s="21"/>
      <c r="J22" s="32"/>
      <c r="K22" s="32"/>
      <c r="L22" s="32"/>
      <c r="M22" s="25" t="str">
        <f t="shared" si="0"/>
        <v/>
      </c>
      <c r="N22" s="25"/>
      <c r="O22" s="25" t="str">
        <f t="shared" si="1"/>
        <v/>
      </c>
      <c r="P22" s="25" t="str">
        <f t="shared" si="2"/>
        <v/>
      </c>
      <c r="Q22" s="26"/>
    </row>
    <row r="23" spans="1:17" ht="15.75" customHeight="1">
      <c r="A23" s="21"/>
      <c r="B23" s="21"/>
      <c r="C23" s="81"/>
      <c r="D23" s="22"/>
      <c r="E23" s="23"/>
      <c r="F23" s="21"/>
      <c r="G23" s="21"/>
      <c r="H23" s="21"/>
      <c r="I23" s="21"/>
      <c r="J23" s="32"/>
      <c r="K23" s="32"/>
      <c r="L23" s="32"/>
      <c r="M23" s="25" t="str">
        <f t="shared" si="0"/>
        <v/>
      </c>
      <c r="N23" s="25"/>
      <c r="O23" s="25" t="str">
        <f t="shared" si="1"/>
        <v/>
      </c>
      <c r="P23" s="25" t="str">
        <f t="shared" si="2"/>
        <v/>
      </c>
      <c r="Q23" s="26"/>
    </row>
    <row r="24" spans="1:17" ht="15.75" customHeight="1">
      <c r="A24" s="21"/>
      <c r="B24" s="21"/>
      <c r="C24" s="81"/>
      <c r="D24" s="22"/>
      <c r="E24" s="23"/>
      <c r="F24" s="21"/>
      <c r="G24" s="21"/>
      <c r="H24" s="21"/>
      <c r="I24" s="21"/>
      <c r="J24" s="32"/>
      <c r="K24" s="32"/>
      <c r="L24" s="32"/>
      <c r="M24" s="25" t="str">
        <f t="shared" si="0"/>
        <v/>
      </c>
      <c r="N24" s="25"/>
      <c r="O24" s="25" t="str">
        <f t="shared" si="1"/>
        <v/>
      </c>
      <c r="P24" s="25" t="str">
        <f t="shared" si="2"/>
        <v/>
      </c>
      <c r="Q24" s="26"/>
    </row>
    <row r="25" spans="1:17" ht="15.75" customHeight="1">
      <c r="A25" s="21"/>
      <c r="B25" s="21"/>
      <c r="C25" s="81"/>
      <c r="D25" s="22"/>
      <c r="E25" s="23"/>
      <c r="F25" s="21"/>
      <c r="G25" s="21"/>
      <c r="H25" s="21"/>
      <c r="I25" s="21"/>
      <c r="J25" s="32"/>
      <c r="K25" s="32"/>
      <c r="L25" s="32"/>
      <c r="M25" s="25" t="str">
        <f t="shared" si="0"/>
        <v/>
      </c>
      <c r="N25" s="25"/>
      <c r="O25" s="25" t="str">
        <f t="shared" si="1"/>
        <v/>
      </c>
      <c r="P25" s="25" t="str">
        <f t="shared" si="2"/>
        <v/>
      </c>
      <c r="Q25" s="26"/>
    </row>
    <row r="26" spans="1:17" ht="15.75" customHeight="1">
      <c r="A26" s="21"/>
      <c r="B26" s="21"/>
      <c r="C26" s="81"/>
      <c r="D26" s="22"/>
      <c r="E26" s="23"/>
      <c r="F26" s="21"/>
      <c r="G26" s="21"/>
      <c r="H26" s="21"/>
      <c r="I26" s="21"/>
      <c r="J26" s="32"/>
      <c r="K26" s="32"/>
      <c r="L26" s="32"/>
      <c r="M26" s="25" t="str">
        <f t="shared" si="0"/>
        <v/>
      </c>
      <c r="N26" s="25"/>
      <c r="O26" s="25" t="str">
        <f t="shared" si="1"/>
        <v/>
      </c>
      <c r="P26" s="25" t="str">
        <f t="shared" si="2"/>
        <v/>
      </c>
      <c r="Q26" s="26"/>
    </row>
    <row r="27" spans="1:17" ht="15.75" customHeight="1">
      <c r="A27" s="21"/>
      <c r="B27" s="21"/>
      <c r="C27" s="81"/>
      <c r="D27" s="22"/>
      <c r="E27" s="23"/>
      <c r="F27" s="21"/>
      <c r="G27" s="21"/>
      <c r="H27" s="21"/>
      <c r="I27" s="21"/>
      <c r="J27" s="32"/>
      <c r="K27" s="32">
        <f>SUM(K6:K26)</f>
        <v>0</v>
      </c>
      <c r="L27" s="32">
        <f>SUM(L6:L26)</f>
        <v>0</v>
      </c>
      <c r="M27" s="32">
        <f>SUM(M6:M26)</f>
        <v>0</v>
      </c>
      <c r="N27" s="32">
        <f>SUM(N6:N26)</f>
        <v>0</v>
      </c>
      <c r="O27" s="32">
        <f>N27-M27</f>
        <v>0</v>
      </c>
      <c r="P27" s="32" t="str">
        <f>IF(M27=0,"",O27/M27*100)</f>
        <v/>
      </c>
      <c r="Q27" s="26"/>
    </row>
    <row r="28" spans="1:17" s="39" customFormat="1" ht="15.75" customHeight="1">
      <c r="A28" s="28" t="str">
        <f>'4-6-6电子设备'!A20</f>
        <v>被评估单位（或产权持有单位）
填表人：</v>
      </c>
      <c r="B28" s="28"/>
      <c r="C28" s="28"/>
      <c r="D28" s="28"/>
      <c r="E28" s="14"/>
      <c r="F28" s="120"/>
      <c r="G28" s="120"/>
      <c r="H28" s="120"/>
      <c r="I28" s="120"/>
      <c r="J28" s="121"/>
      <c r="K28" s="29" t="str">
        <f>'4-5-4投资性地产'!K27</f>
        <v>资产评估专业人员：邓晓川、张文斌</v>
      </c>
      <c r="L28" s="29"/>
      <c r="M28" s="29"/>
      <c r="N28" s="29"/>
      <c r="O28" s="29"/>
      <c r="P28" s="29"/>
      <c r="Q28" s="29"/>
    </row>
    <row r="29" spans="1:17" s="39" customFormat="1" ht="15.75" customHeight="1">
      <c r="A29" s="28" t="str">
        <f>'4-6-6电子设备'!A21</f>
        <v>填表日期：2024年12月5日</v>
      </c>
      <c r="B29" s="28"/>
      <c r="C29" s="28"/>
      <c r="D29" s="28"/>
      <c r="E29" s="14"/>
    </row>
  </sheetData>
  <mergeCells count="19">
    <mergeCell ref="P4:P5"/>
    <mergeCell ref="Q4:Q5"/>
    <mergeCell ref="A1:Q1"/>
    <mergeCell ref="A2:Q2"/>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Roman,常规"4-6-7
&amp;"宋体,常规"共&amp;"Times New Roman,常规"&amp;N&amp;"宋体,常规"页第&amp;"Times New Roman,常规"&amp;P&amp;"宋体,常规"页</oddHeader>
  </headerFooter>
  <legacyDrawing r:id="rId1"/>
</worksheet>
</file>

<file path=xl/worksheets/sheet53.xml><?xml version="1.0" encoding="utf-8"?>
<worksheet xmlns="http://schemas.openxmlformats.org/spreadsheetml/2006/main" xmlns:r="http://schemas.openxmlformats.org/officeDocument/2006/relationships">
  <dimension ref="A1:Y20"/>
  <sheetViews>
    <sheetView workbookViewId="0">
      <pane xSplit="25" ySplit="6" topLeftCell="Z16" activePane="bottomRight" state="frozen"/>
      <selection activeCell="K27" sqref="K27"/>
      <selection pane="topRight" activeCell="K27" sqref="K27"/>
      <selection pane="bottomLeft" activeCell="K27" sqref="K27"/>
      <selection pane="bottomRight" activeCell="K27" sqref="K27"/>
    </sheetView>
  </sheetViews>
  <sheetFormatPr defaultColWidth="9" defaultRowHeight="13.2"/>
  <cols>
    <col min="1" max="1" width="3" style="13" customWidth="1"/>
    <col min="2" max="2" width="11.3984375" style="28" customWidth="1"/>
    <col min="3" max="3" width="7.3984375" style="13" customWidth="1"/>
    <col min="4" max="4" width="7.8984375" style="29" customWidth="1"/>
    <col min="5" max="5" width="4.8984375" style="13" hidden="1" customWidth="1"/>
    <col min="6" max="6" width="5" style="13" hidden="1" customWidth="1"/>
    <col min="7" max="7" width="4.3984375" style="13" hidden="1" customWidth="1"/>
    <col min="8" max="8" width="4.8984375" style="13" hidden="1" customWidth="1"/>
    <col min="9" max="9" width="5" style="13" hidden="1" customWidth="1"/>
    <col min="10" max="11" width="4.3984375" style="29" customWidth="1"/>
    <col min="12" max="12" width="5.09765625" style="13" customWidth="1"/>
    <col min="13" max="13" width="5" style="13" customWidth="1"/>
    <col min="14" max="14" width="5.69921875" style="13" customWidth="1"/>
    <col min="15" max="15" width="6.09765625" style="13" customWidth="1"/>
    <col min="16" max="16" width="10.19921875" style="14" customWidth="1"/>
    <col min="17" max="20" width="8" style="13" customWidth="1"/>
    <col min="21" max="23" width="6.09765625" style="13" customWidth="1"/>
    <col min="24" max="24" width="5.59765625" style="13" customWidth="1"/>
    <col min="25" max="25" width="7.59765625" style="13" customWidth="1"/>
    <col min="26" max="16384" width="9" style="13"/>
  </cols>
  <sheetData>
    <row r="1" spans="1:25" ht="15.6">
      <c r="A1" s="107"/>
      <c r="B1" s="108"/>
      <c r="C1" s="68"/>
      <c r="D1" s="109"/>
      <c r="E1" s="68"/>
      <c r="F1" s="68"/>
      <c r="G1" s="68"/>
      <c r="H1" s="68"/>
      <c r="I1" s="68"/>
      <c r="J1" s="109"/>
      <c r="K1" s="109"/>
      <c r="L1" s="68"/>
      <c r="M1" s="68"/>
      <c r="N1" s="68"/>
      <c r="O1" s="68"/>
      <c r="P1" s="116"/>
      <c r="Q1" s="68"/>
      <c r="R1" s="68"/>
      <c r="S1" s="68"/>
      <c r="T1" s="68"/>
      <c r="U1" s="68"/>
      <c r="V1" s="68"/>
      <c r="W1" s="68"/>
      <c r="X1" s="68"/>
      <c r="Y1" s="68"/>
    </row>
    <row r="2" spans="1:25" s="34" customFormat="1" ht="30" customHeight="1">
      <c r="A2" s="487" t="s">
        <v>506</v>
      </c>
      <c r="B2" s="488"/>
      <c r="C2" s="488"/>
      <c r="D2" s="488"/>
      <c r="E2" s="488"/>
      <c r="F2" s="488"/>
      <c r="G2" s="488"/>
      <c r="H2" s="488"/>
      <c r="I2" s="488"/>
      <c r="J2" s="488"/>
      <c r="K2" s="489"/>
      <c r="L2" s="488"/>
      <c r="M2" s="488"/>
      <c r="N2" s="488"/>
      <c r="O2" s="488"/>
      <c r="P2" s="488"/>
      <c r="Q2" s="488"/>
      <c r="R2" s="488"/>
      <c r="S2" s="488"/>
      <c r="T2" s="488"/>
      <c r="U2" s="488"/>
      <c r="V2" s="488"/>
      <c r="W2" s="488"/>
      <c r="X2" s="488"/>
      <c r="Y2" s="488"/>
    </row>
    <row r="3" spans="1:25" ht="14.1" customHeight="1">
      <c r="A3" s="387" t="str">
        <f>'4-6-3管道沟槽'!A2:Q2</f>
        <v>评估基准日：2024年12月5日</v>
      </c>
      <c r="B3" s="387"/>
      <c r="C3" s="387"/>
      <c r="D3" s="387"/>
      <c r="E3" s="387"/>
      <c r="F3" s="387"/>
      <c r="G3" s="387"/>
      <c r="H3" s="387"/>
      <c r="I3" s="401"/>
      <c r="J3" s="401"/>
      <c r="K3" s="490"/>
      <c r="L3" s="401"/>
      <c r="M3" s="401"/>
      <c r="N3" s="401"/>
      <c r="O3" s="401"/>
      <c r="P3" s="401"/>
      <c r="Q3" s="401"/>
      <c r="R3" s="401"/>
      <c r="S3" s="401"/>
      <c r="T3" s="401"/>
      <c r="U3" s="401"/>
      <c r="V3" s="401"/>
      <c r="W3" s="401"/>
      <c r="X3" s="401"/>
      <c r="Y3" s="401"/>
    </row>
    <row r="4" spans="1:25" ht="15.75" customHeight="1">
      <c r="A4" s="29" t="str">
        <f>'4-6-3管道沟槽'!A3</f>
        <v>被评估单位（或产权持有人）：攀枝花市尚亿科技有限责任公司</v>
      </c>
      <c r="G4" s="52"/>
      <c r="H4" s="52"/>
      <c r="I4" s="52"/>
      <c r="J4" s="117"/>
      <c r="K4" s="117"/>
      <c r="Y4" s="17" t="s">
        <v>151</v>
      </c>
    </row>
    <row r="5" spans="1:25" s="68" customFormat="1" ht="23.25" customHeight="1">
      <c r="A5" s="415" t="s">
        <v>152</v>
      </c>
      <c r="B5" s="484" t="s">
        <v>468</v>
      </c>
      <c r="C5" s="415" t="s">
        <v>507</v>
      </c>
      <c r="D5" s="485" t="s">
        <v>508</v>
      </c>
      <c r="E5" s="409" t="s">
        <v>509</v>
      </c>
      <c r="F5" s="415" t="s">
        <v>510</v>
      </c>
      <c r="G5" s="415" t="s">
        <v>511</v>
      </c>
      <c r="H5" s="415" t="s">
        <v>512</v>
      </c>
      <c r="I5" s="415" t="s">
        <v>513</v>
      </c>
      <c r="J5" s="491" t="s">
        <v>514</v>
      </c>
      <c r="K5" s="492"/>
      <c r="L5" s="409" t="s">
        <v>515</v>
      </c>
      <c r="M5" s="409" t="s">
        <v>516</v>
      </c>
      <c r="N5" s="493" t="s">
        <v>517</v>
      </c>
      <c r="O5" s="494"/>
      <c r="P5" s="482" t="s">
        <v>518</v>
      </c>
      <c r="Q5" s="495" t="str">
        <f>'4-6-6电子设备'!J4</f>
        <v>账面价值</v>
      </c>
      <c r="R5" s="496"/>
      <c r="S5" s="495" t="str">
        <f>'4-6-6电子设备'!L4</f>
        <v>申报价值</v>
      </c>
      <c r="T5" s="496"/>
      <c r="U5" s="415" t="s">
        <v>118</v>
      </c>
      <c r="V5" s="416"/>
      <c r="W5" s="416"/>
      <c r="X5" s="415" t="s">
        <v>154</v>
      </c>
      <c r="Y5" s="415" t="s">
        <v>212</v>
      </c>
    </row>
    <row r="6" spans="1:25" s="68" customFormat="1" ht="24" customHeight="1">
      <c r="A6" s="416"/>
      <c r="B6" s="484"/>
      <c r="C6" s="416"/>
      <c r="D6" s="486"/>
      <c r="E6" s="410"/>
      <c r="F6" s="416"/>
      <c r="G6" s="416"/>
      <c r="H6" s="416"/>
      <c r="I6" s="416"/>
      <c r="J6" s="118" t="s">
        <v>519</v>
      </c>
      <c r="K6" s="118" t="s">
        <v>520</v>
      </c>
      <c r="L6" s="410"/>
      <c r="M6" s="410"/>
      <c r="N6" s="69" t="s">
        <v>521</v>
      </c>
      <c r="O6" s="69" t="s">
        <v>522</v>
      </c>
      <c r="P6" s="497"/>
      <c r="Q6" s="20" t="s">
        <v>425</v>
      </c>
      <c r="R6" s="69" t="s">
        <v>426</v>
      </c>
      <c r="S6" s="20" t="s">
        <v>425</v>
      </c>
      <c r="T6" s="69" t="s">
        <v>426</v>
      </c>
      <c r="U6" s="69" t="s">
        <v>425</v>
      </c>
      <c r="V6" s="69" t="s">
        <v>358</v>
      </c>
      <c r="W6" s="69" t="s">
        <v>426</v>
      </c>
      <c r="X6" s="416"/>
      <c r="Y6" s="416"/>
    </row>
    <row r="7" spans="1:25" ht="24.9" customHeight="1">
      <c r="A7" s="110"/>
      <c r="B7" s="111"/>
      <c r="C7" s="18"/>
      <c r="D7" s="112"/>
      <c r="E7" s="77"/>
      <c r="F7" s="21"/>
      <c r="G7" s="21"/>
      <c r="H7" s="21"/>
      <c r="I7" s="21"/>
      <c r="J7" s="112"/>
      <c r="K7" s="119"/>
      <c r="L7" s="78"/>
      <c r="M7" s="99"/>
      <c r="N7" s="21"/>
      <c r="O7" s="21"/>
      <c r="P7" s="23"/>
      <c r="Q7" s="32"/>
      <c r="R7" s="32"/>
      <c r="S7" s="32" t="str">
        <f>IF(Q7="","",Q7)</f>
        <v/>
      </c>
      <c r="T7" s="32" t="str">
        <f>IF(R7="","",R7)</f>
        <v/>
      </c>
      <c r="U7" s="32"/>
      <c r="V7" s="32"/>
      <c r="W7" s="32"/>
      <c r="X7" s="32"/>
      <c r="Y7" s="55"/>
    </row>
    <row r="8" spans="1:25" ht="24.9" customHeight="1">
      <c r="A8" s="110"/>
      <c r="B8" s="111"/>
      <c r="C8" s="18"/>
      <c r="D8" s="112"/>
      <c r="E8" s="77"/>
      <c r="F8" s="21"/>
      <c r="G8" s="21"/>
      <c r="H8" s="21"/>
      <c r="I8" s="21"/>
      <c r="J8" s="112"/>
      <c r="K8" s="119"/>
      <c r="L8" s="78"/>
      <c r="M8" s="78"/>
      <c r="N8" s="21"/>
      <c r="O8" s="21"/>
      <c r="P8" s="23"/>
      <c r="Q8" s="32"/>
      <c r="R8" s="32"/>
      <c r="S8" s="32"/>
      <c r="T8" s="32"/>
      <c r="U8" s="32"/>
      <c r="V8" s="32"/>
      <c r="W8" s="32"/>
      <c r="X8" s="32"/>
      <c r="Y8" s="55"/>
    </row>
    <row r="9" spans="1:25" ht="24.9" customHeight="1">
      <c r="A9" s="110"/>
      <c r="B9" s="111"/>
      <c r="C9" s="18"/>
      <c r="D9" s="112"/>
      <c r="E9" s="77"/>
      <c r="F9" s="21"/>
      <c r="G9" s="21"/>
      <c r="H9" s="21"/>
      <c r="I9" s="21"/>
      <c r="J9" s="112"/>
      <c r="K9" s="119"/>
      <c r="L9" s="78"/>
      <c r="M9" s="99"/>
      <c r="N9" s="21"/>
      <c r="O9" s="21"/>
      <c r="P9" s="23"/>
      <c r="Q9" s="32"/>
      <c r="R9" s="32"/>
      <c r="S9" s="32"/>
      <c r="T9" s="32"/>
      <c r="U9" s="32"/>
      <c r="V9" s="32"/>
      <c r="W9" s="32"/>
      <c r="X9" s="32"/>
      <c r="Y9" s="55"/>
    </row>
    <row r="10" spans="1:25" ht="24.9" customHeight="1">
      <c r="A10" s="50"/>
      <c r="B10" s="111"/>
      <c r="C10" s="18"/>
      <c r="D10" s="112"/>
      <c r="E10" s="77"/>
      <c r="F10" s="21"/>
      <c r="G10" s="21"/>
      <c r="H10" s="21"/>
      <c r="I10" s="21"/>
      <c r="J10" s="119"/>
      <c r="K10" s="119"/>
      <c r="L10" s="78"/>
      <c r="M10" s="99"/>
      <c r="N10" s="21"/>
      <c r="O10" s="21"/>
      <c r="P10" s="23"/>
      <c r="Q10" s="32"/>
      <c r="R10" s="32"/>
      <c r="S10" s="32"/>
      <c r="T10" s="32"/>
      <c r="U10" s="32"/>
      <c r="V10" s="32"/>
      <c r="W10" s="32"/>
      <c r="X10" s="32"/>
      <c r="Y10" s="55"/>
    </row>
    <row r="11" spans="1:25" ht="24.9" customHeight="1">
      <c r="A11" s="50"/>
      <c r="B11" s="111"/>
      <c r="C11" s="18"/>
      <c r="D11" s="112"/>
      <c r="E11" s="77"/>
      <c r="F11" s="21"/>
      <c r="G11" s="21"/>
      <c r="H11" s="21"/>
      <c r="I11" s="21"/>
      <c r="J11" s="112"/>
      <c r="K11" s="119"/>
      <c r="L11" s="78"/>
      <c r="M11" s="99"/>
      <c r="N11" s="21"/>
      <c r="O11" s="21"/>
      <c r="P11" s="23"/>
      <c r="Q11" s="32"/>
      <c r="R11" s="32"/>
      <c r="S11" s="32"/>
      <c r="T11" s="32"/>
      <c r="U11" s="32"/>
      <c r="V11" s="32"/>
      <c r="W11" s="32"/>
      <c r="X11" s="32"/>
      <c r="Y11" s="55"/>
    </row>
    <row r="12" spans="1:25" ht="24.9" customHeight="1">
      <c r="A12" s="50"/>
      <c r="B12" s="111"/>
      <c r="C12" s="18"/>
      <c r="D12" s="112"/>
      <c r="E12" s="77"/>
      <c r="F12" s="21"/>
      <c r="G12" s="21"/>
      <c r="H12" s="21"/>
      <c r="I12" s="21"/>
      <c r="J12" s="119"/>
      <c r="K12" s="119"/>
      <c r="L12" s="78"/>
      <c r="M12" s="99"/>
      <c r="N12" s="21"/>
      <c r="O12" s="21"/>
      <c r="P12" s="23"/>
      <c r="Q12" s="32"/>
      <c r="R12" s="32"/>
      <c r="S12" s="32"/>
      <c r="T12" s="32"/>
      <c r="U12" s="32"/>
      <c r="V12" s="32"/>
      <c r="W12" s="32"/>
      <c r="X12" s="32"/>
      <c r="Y12" s="55"/>
    </row>
    <row r="13" spans="1:25" ht="24.9" customHeight="1">
      <c r="A13" s="50"/>
      <c r="B13" s="111"/>
      <c r="C13" s="18"/>
      <c r="D13" s="112"/>
      <c r="E13" s="77"/>
      <c r="F13" s="21"/>
      <c r="G13" s="21"/>
      <c r="H13" s="21"/>
      <c r="I13" s="21"/>
      <c r="J13" s="112"/>
      <c r="K13" s="119"/>
      <c r="L13" s="78"/>
      <c r="M13" s="99"/>
      <c r="N13" s="21"/>
      <c r="O13" s="21"/>
      <c r="P13" s="23"/>
      <c r="Q13" s="32"/>
      <c r="R13" s="32"/>
      <c r="S13" s="32"/>
      <c r="T13" s="32"/>
      <c r="U13" s="32"/>
      <c r="V13" s="32"/>
      <c r="W13" s="32"/>
      <c r="X13" s="32"/>
      <c r="Y13" s="55"/>
    </row>
    <row r="14" spans="1:25" ht="24.9" customHeight="1">
      <c r="A14" s="50"/>
      <c r="B14" s="111"/>
      <c r="C14" s="18"/>
      <c r="D14" s="112"/>
      <c r="E14" s="77"/>
      <c r="F14" s="21"/>
      <c r="G14" s="21"/>
      <c r="H14" s="21"/>
      <c r="I14" s="21"/>
      <c r="J14" s="112"/>
      <c r="K14" s="119"/>
      <c r="L14" s="78"/>
      <c r="M14" s="99"/>
      <c r="N14" s="21"/>
      <c r="O14" s="21"/>
      <c r="P14" s="23"/>
      <c r="Q14" s="32"/>
      <c r="R14" s="32"/>
      <c r="S14" s="32"/>
      <c r="T14" s="32"/>
      <c r="U14" s="32"/>
      <c r="V14" s="32"/>
      <c r="W14" s="32"/>
      <c r="X14" s="32"/>
      <c r="Y14" s="55"/>
    </row>
    <row r="15" spans="1:25" ht="24.9" customHeight="1">
      <c r="A15" s="110"/>
      <c r="B15" s="111"/>
      <c r="C15" s="18"/>
      <c r="D15" s="112"/>
      <c r="E15" s="77"/>
      <c r="F15" s="21"/>
      <c r="G15" s="21"/>
      <c r="H15" s="21"/>
      <c r="I15" s="21"/>
      <c r="J15" s="112"/>
      <c r="K15" s="119"/>
      <c r="L15" s="78"/>
      <c r="M15" s="99"/>
      <c r="N15" s="21"/>
      <c r="O15" s="21"/>
      <c r="P15" s="23"/>
      <c r="Q15" s="32"/>
      <c r="R15" s="32"/>
      <c r="S15" s="32"/>
      <c r="T15" s="32"/>
      <c r="U15" s="32"/>
      <c r="V15" s="32"/>
      <c r="W15" s="32"/>
      <c r="X15" s="32"/>
      <c r="Y15" s="55"/>
    </row>
    <row r="16" spans="1:25" ht="24.9" customHeight="1">
      <c r="A16" s="50"/>
      <c r="B16" s="111"/>
      <c r="C16" s="18"/>
      <c r="D16" s="112"/>
      <c r="E16" s="77"/>
      <c r="F16" s="21"/>
      <c r="G16" s="21"/>
      <c r="H16" s="21"/>
      <c r="I16" s="21"/>
      <c r="J16" s="112"/>
      <c r="K16" s="119"/>
      <c r="L16" s="78"/>
      <c r="M16" s="99"/>
      <c r="N16" s="21"/>
      <c r="O16" s="21"/>
      <c r="P16" s="23"/>
      <c r="Q16" s="32"/>
      <c r="R16" s="32"/>
      <c r="S16" s="32"/>
      <c r="T16" s="32"/>
      <c r="U16" s="32"/>
      <c r="V16" s="32"/>
      <c r="W16" s="32"/>
      <c r="X16" s="32"/>
      <c r="Y16" s="55"/>
    </row>
    <row r="17" spans="1:25" ht="24.9" customHeight="1">
      <c r="A17" s="21"/>
      <c r="B17" s="113"/>
      <c r="C17" s="21"/>
      <c r="D17" s="114"/>
      <c r="E17" s="21"/>
      <c r="F17" s="21"/>
      <c r="G17" s="21"/>
      <c r="H17" s="21"/>
      <c r="I17" s="23"/>
      <c r="J17" s="114"/>
      <c r="K17" s="114"/>
      <c r="L17" s="32"/>
      <c r="M17" s="32"/>
      <c r="N17" s="32"/>
      <c r="O17" s="32"/>
      <c r="P17" s="41"/>
      <c r="Q17" s="32"/>
      <c r="R17" s="32"/>
      <c r="S17" s="32"/>
      <c r="T17" s="32"/>
      <c r="U17" s="32"/>
      <c r="V17" s="32"/>
      <c r="W17" s="32"/>
      <c r="X17" s="32"/>
      <c r="Y17" s="26"/>
    </row>
    <row r="18" spans="1:25" ht="24.9" customHeight="1">
      <c r="A18" s="393" t="s">
        <v>283</v>
      </c>
      <c r="B18" s="413"/>
      <c r="C18" s="21"/>
      <c r="D18" s="115">
        <f>SUM(D7:D17)</f>
        <v>0</v>
      </c>
      <c r="E18" s="21"/>
      <c r="F18" s="21"/>
      <c r="G18" s="21"/>
      <c r="H18" s="21"/>
      <c r="I18" s="23"/>
      <c r="J18" s="114"/>
      <c r="K18" s="114"/>
      <c r="L18" s="32"/>
      <c r="M18" s="32"/>
      <c r="N18" s="32"/>
      <c r="O18" s="32"/>
      <c r="P18" s="41"/>
      <c r="Q18" s="32"/>
      <c r="R18" s="32"/>
      <c r="S18" s="32"/>
      <c r="T18" s="32"/>
      <c r="U18" s="32"/>
      <c r="V18" s="32"/>
      <c r="W18" s="32"/>
      <c r="X18" s="32"/>
      <c r="Y18" s="26"/>
    </row>
    <row r="19" spans="1:25" ht="24.9" customHeight="1">
      <c r="A19" s="28" t="str">
        <f>'4-6-3管道沟槽'!A20</f>
        <v>被评估单位（或产权持有单位）
填表人：</v>
      </c>
      <c r="R19" s="13">
        <f>'4-6-3管道沟槽'!I20</f>
        <v>0</v>
      </c>
    </row>
    <row r="20" spans="1:25" ht="24.9" customHeight="1">
      <c r="A20" s="28" t="str">
        <f>'4-6-3管道沟槽'!A21</f>
        <v>填表日期：2024年12月5日</v>
      </c>
    </row>
  </sheetData>
  <mergeCells count="22">
    <mergeCell ref="A2:Y2"/>
    <mergeCell ref="A3:Y3"/>
    <mergeCell ref="J5:K5"/>
    <mergeCell ref="N5:O5"/>
    <mergeCell ref="Q5:R5"/>
    <mergeCell ref="S5:T5"/>
    <mergeCell ref="U5:W5"/>
    <mergeCell ref="E5:E6"/>
    <mergeCell ref="F5:F6"/>
    <mergeCell ref="G5:G6"/>
    <mergeCell ref="H5:H6"/>
    <mergeCell ref="I5:I6"/>
    <mergeCell ref="L5:L6"/>
    <mergeCell ref="M5:M6"/>
    <mergeCell ref="P5:P6"/>
    <mergeCell ref="X5:X6"/>
    <mergeCell ref="Y5:Y6"/>
    <mergeCell ref="A18:B18"/>
    <mergeCell ref="A5:A6"/>
    <mergeCell ref="B5:B6"/>
    <mergeCell ref="C5:C6"/>
    <mergeCell ref="D5:D6"/>
  </mergeCells>
  <phoneticPr fontId="19" type="noConversion"/>
  <printOptions horizontalCentered="1"/>
  <pageMargins left="0.31496062992126" right="0.31496062992126" top="0.74803149606299202" bottom="0.74803149606299202" header="0.31496062992126" footer="0.31496062992126"/>
  <pageSetup paperSize="9" orientation="landscape"/>
  <legacyDrawing r:id="rId1"/>
</worksheet>
</file>

<file path=xl/worksheets/sheet54.xml><?xml version="1.0" encoding="utf-8"?>
<worksheet xmlns="http://schemas.openxmlformats.org/spreadsheetml/2006/main" xmlns:r="http://schemas.openxmlformats.org/officeDocument/2006/relationships">
  <sheetPr>
    <tabColor rgb="FFFF0000"/>
    <pageSetUpPr fitToPage="1"/>
  </sheetPr>
  <dimension ref="A1:Q15"/>
  <sheetViews>
    <sheetView workbookViewId="0">
      <pane xSplit="3" ySplit="4" topLeftCell="D11" activePane="bottomRight" state="frozen"/>
      <selection activeCell="K27" sqref="K27"/>
      <selection pane="topRight" activeCell="K27" sqref="K27"/>
      <selection pane="bottomLeft" activeCell="K27" sqref="K27"/>
      <selection pane="bottomRight" activeCell="K27" sqref="K27"/>
    </sheetView>
  </sheetViews>
  <sheetFormatPr defaultColWidth="9" defaultRowHeight="15.75" customHeight="1"/>
  <cols>
    <col min="1" max="1" width="11.59765625" style="13" customWidth="1"/>
    <col min="2" max="2" width="39.69921875" style="13" customWidth="1"/>
    <col min="3" max="5" width="19.09765625" style="13" customWidth="1"/>
    <col min="6" max="6" width="20.19921875" style="13" customWidth="1"/>
    <col min="7" max="7" width="13.09765625" style="13" customWidth="1"/>
    <col min="8" max="16384" width="9" style="13"/>
  </cols>
  <sheetData>
    <row r="1" spans="1:17" s="11" customFormat="1" ht="30" customHeight="1">
      <c r="A1" s="385" t="s">
        <v>523</v>
      </c>
      <c r="B1" s="386"/>
      <c r="C1" s="386"/>
      <c r="D1" s="386"/>
      <c r="E1" s="386"/>
      <c r="F1" s="386"/>
      <c r="G1" s="386"/>
    </row>
    <row r="2" spans="1:17" ht="14.1" customHeight="1">
      <c r="A2" s="387" t="str">
        <f>'4-6-7土地'!A2:Q2</f>
        <v>评估基准日：2024年12月5日</v>
      </c>
      <c r="B2" s="387"/>
      <c r="C2" s="387"/>
      <c r="D2" s="387"/>
      <c r="E2" s="401"/>
      <c r="F2" s="401"/>
      <c r="G2" s="401"/>
    </row>
    <row r="3" spans="1:17" ht="15.75" customHeight="1">
      <c r="A3" s="16" t="str">
        <f>'4-6-7土地'!A3</f>
        <v>被评估单位（或产权持有人）：攀枝花市尚亿科技有限责任公司</v>
      </c>
      <c r="G3" s="52" t="s">
        <v>151</v>
      </c>
      <c r="N3" s="406"/>
      <c r="O3" s="406"/>
      <c r="P3" s="406"/>
      <c r="Q3" s="406"/>
    </row>
    <row r="4" spans="1:17" s="12" customFormat="1" ht="24.9" customHeight="1">
      <c r="A4" s="50" t="s">
        <v>194</v>
      </c>
      <c r="B4" s="50" t="s">
        <v>153</v>
      </c>
      <c r="C4" s="71" t="str">
        <f>'4-7-1在建（土建）'!I4</f>
        <v>账面价值</v>
      </c>
      <c r="D4" s="71" t="str">
        <f>'4-7-1在建（土建）'!J4</f>
        <v>申报价值</v>
      </c>
      <c r="E4" s="50" t="s">
        <v>118</v>
      </c>
      <c r="F4" s="103" t="s">
        <v>119</v>
      </c>
      <c r="G4" s="50" t="s">
        <v>211</v>
      </c>
    </row>
    <row r="5" spans="1:17" ht="24.9" customHeight="1">
      <c r="A5" s="50" t="s">
        <v>524</v>
      </c>
      <c r="B5" s="104" t="s">
        <v>525</v>
      </c>
      <c r="C5" s="32">
        <f>'4-7-1在建（土建）'!I27</f>
        <v>0</v>
      </c>
      <c r="D5" s="32">
        <f>'4-7-1在建（土建）'!J27</f>
        <v>0</v>
      </c>
      <c r="E5" s="32">
        <f>'4-7-1在建（土建）'!K27</f>
        <v>0</v>
      </c>
      <c r="F5" s="32">
        <f>E5-D5</f>
        <v>0</v>
      </c>
      <c r="G5" s="32" t="str">
        <f>IF(D5=0,"",F5/D5*100)</f>
        <v/>
      </c>
    </row>
    <row r="6" spans="1:17" ht="24.9" customHeight="1">
      <c r="A6" s="50" t="s">
        <v>526</v>
      </c>
      <c r="B6" s="104" t="s">
        <v>527</v>
      </c>
      <c r="C6" s="32">
        <f>'4-7-2在建（设备）'!K26</f>
        <v>0</v>
      </c>
      <c r="D6" s="32">
        <f>'4-7-2在建（设备）'!O26</f>
        <v>0</v>
      </c>
      <c r="E6" s="32">
        <f>'4-7-2在建（设备）'!S26</f>
        <v>0</v>
      </c>
      <c r="F6" s="32">
        <f>E6-D6</f>
        <v>0</v>
      </c>
      <c r="G6" s="32" t="str">
        <f>IF(D6=0,"",F6/D6*100)</f>
        <v/>
      </c>
    </row>
    <row r="7" spans="1:17" ht="24.9" customHeight="1">
      <c r="A7" s="50"/>
      <c r="B7" s="105"/>
      <c r="C7" s="32"/>
      <c r="D7" s="32"/>
      <c r="E7" s="32"/>
      <c r="F7" s="32"/>
      <c r="G7" s="32" t="str">
        <f>IF(C7=0,"",F7/C7*100)</f>
        <v/>
      </c>
    </row>
    <row r="8" spans="1:17" ht="24.9" customHeight="1">
      <c r="A8" s="50"/>
      <c r="B8" s="105"/>
      <c r="C8" s="32"/>
      <c r="D8" s="32"/>
      <c r="E8" s="32"/>
      <c r="F8" s="32"/>
      <c r="G8" s="32" t="str">
        <f>IF(C8=0,"",F8/C8*100)</f>
        <v/>
      </c>
    </row>
    <row r="9" spans="1:17" ht="24.9" customHeight="1">
      <c r="A9" s="50"/>
      <c r="B9" s="105"/>
      <c r="C9" s="32"/>
      <c r="D9" s="32"/>
      <c r="E9" s="32"/>
      <c r="F9" s="32"/>
      <c r="G9" s="32" t="str">
        <f>IF(C9=0,"",F9/C9*100)</f>
        <v/>
      </c>
    </row>
    <row r="10" spans="1:17" ht="24.9" customHeight="1">
      <c r="A10" s="50"/>
      <c r="B10" s="106"/>
      <c r="C10" s="32"/>
      <c r="D10" s="32"/>
      <c r="E10" s="32"/>
      <c r="F10" s="32"/>
      <c r="G10" s="32" t="str">
        <f>IF(C10=0,"",F10/C10*100)</f>
        <v/>
      </c>
    </row>
    <row r="11" spans="1:17" ht="24.9" customHeight="1">
      <c r="A11" s="466" t="s">
        <v>528</v>
      </c>
      <c r="B11" s="437"/>
      <c r="C11" s="32">
        <f>SUM(C5:C10)</f>
        <v>0</v>
      </c>
      <c r="D11" s="32">
        <f>SUM(D5:D10)</f>
        <v>0</v>
      </c>
      <c r="E11" s="32">
        <f>SUM(E5:E10)</f>
        <v>0</v>
      </c>
      <c r="F11" s="32">
        <f>E11-D11</f>
        <v>0</v>
      </c>
      <c r="G11" s="32" t="str">
        <f>IF(D11=0,"",F11/D11*100)</f>
        <v/>
      </c>
    </row>
    <row r="12" spans="1:17" ht="24.9" customHeight="1">
      <c r="A12" s="466" t="s">
        <v>529</v>
      </c>
      <c r="B12" s="437"/>
      <c r="C12" s="32"/>
      <c r="D12" s="32"/>
      <c r="E12" s="32"/>
      <c r="F12" s="32"/>
      <c r="G12" s="32" t="str">
        <f>IF(D12=0,"",F12/D12*100)</f>
        <v/>
      </c>
    </row>
    <row r="13" spans="1:17" ht="24.9" customHeight="1">
      <c r="A13" s="404" t="s">
        <v>528</v>
      </c>
      <c r="B13" s="405"/>
      <c r="C13" s="32">
        <f>C11-C12</f>
        <v>0</v>
      </c>
      <c r="D13" s="32">
        <f>D11-D12</f>
        <v>0</v>
      </c>
      <c r="E13" s="32">
        <f>E11-E12</f>
        <v>0</v>
      </c>
      <c r="F13" s="32">
        <f>E13-D13</f>
        <v>0</v>
      </c>
      <c r="G13" s="32" t="str">
        <f>IF(D13=0,"",F13/D13*100)</f>
        <v/>
      </c>
    </row>
    <row r="14" spans="1:17" ht="24.9" customHeight="1">
      <c r="A14" s="28" t="str">
        <f>'4-6-7土地'!A28</f>
        <v>被评估单位（或产权持有单位）
填表人：</v>
      </c>
      <c r="E14" s="29" t="str">
        <f>IF(封面!C19="","资产评估专业人员："&amp;封面!C15,"资产评估专业人员："&amp;封面!C15&amp;"、"&amp;封面!C19&amp;"、"&amp;封面!C21)</f>
        <v>资产评估专业人员：邓晓川、张文斌、严浩、</v>
      </c>
      <c r="F14" s="29"/>
      <c r="G14" s="29"/>
    </row>
    <row r="15" spans="1:17" ht="24.9" customHeight="1">
      <c r="A15" s="28" t="str">
        <f>'4-6-7土地'!A29</f>
        <v>填表日期：2024年12月5日</v>
      </c>
    </row>
  </sheetData>
  <sheetProtection password="C665" sheet="1" objects="1" scenarios="1"/>
  <mergeCells count="6">
    <mergeCell ref="A13:B13"/>
    <mergeCell ref="A1:G1"/>
    <mergeCell ref="A2:G2"/>
    <mergeCell ref="N3:Q3"/>
    <mergeCell ref="A11:B11"/>
    <mergeCell ref="A12:B12"/>
  </mergeCells>
  <phoneticPr fontId="19" type="noConversion"/>
  <printOptions horizontalCentered="1"/>
  <pageMargins left="0.39370078740157499" right="0.39370078740157499" top="0.86614173228346403" bottom="0.86614173228346403" header="1.0629921259842501" footer="0.511811023622047"/>
  <pageSetup paperSize="9" scale="91" fitToHeight="0" orientation="landscape" blackAndWhite="1"/>
  <headerFooter scaleWithDoc="0">
    <oddHeader>&amp;R&amp;"宋体,常规"&amp;10表&amp;"Times New Roman,常规"4-7
&amp;"宋体,常规"共&amp;"Times New Roman,常规"&amp;N&amp;"宋体,常规"页第&amp;"Times New Roman,常规"&amp;P&amp;"宋体,常规"页</oddHeader>
  </headerFooter>
</worksheet>
</file>

<file path=xl/worksheets/sheet55.xml><?xml version="1.0" encoding="utf-8"?>
<worksheet xmlns="http://schemas.openxmlformats.org/spreadsheetml/2006/main" xmlns:r="http://schemas.openxmlformats.org/officeDocument/2006/relationships">
  <sheetPr codeName="Sheet49">
    <pageSetUpPr fitToPage="1"/>
  </sheetPr>
  <dimension ref="A1:Q29"/>
  <sheetViews>
    <sheetView workbookViewId="0">
      <pane xSplit="8" ySplit="4" topLeftCell="I14" activePane="bottomRight" state="frozen"/>
      <selection activeCell="K27" sqref="K27"/>
      <selection pane="topRight" activeCell="K27" sqref="K27"/>
      <selection pane="bottomLeft" activeCell="K27" sqref="K27"/>
      <selection pane="bottomRight" activeCell="K27" sqref="K27"/>
    </sheetView>
  </sheetViews>
  <sheetFormatPr defaultColWidth="9" defaultRowHeight="15.75" customHeight="1"/>
  <cols>
    <col min="1" max="1" width="5.3984375" style="13" customWidth="1"/>
    <col min="2" max="2" width="16.09765625" style="13" customWidth="1"/>
    <col min="3" max="3" width="7.69921875" style="13" customWidth="1"/>
    <col min="4" max="4" width="13" style="13" customWidth="1"/>
    <col min="5" max="5" width="9.19921875" style="14" customWidth="1"/>
    <col min="6" max="6" width="10.69921875" style="14" customWidth="1"/>
    <col min="7" max="8" width="9" style="13"/>
    <col min="9" max="10" width="11" style="13" customWidth="1"/>
    <col min="11" max="11" width="10.59765625" style="13" customWidth="1"/>
    <col min="12" max="12" width="7.59765625" style="13" customWidth="1"/>
    <col min="13" max="13" width="7.19921875" style="13" customWidth="1"/>
    <col min="14" max="14" width="8" style="13" customWidth="1"/>
    <col min="15" max="16384" width="9" style="13"/>
  </cols>
  <sheetData>
    <row r="1" spans="1:17" s="11" customFormat="1" ht="30" customHeight="1">
      <c r="A1" s="400" t="s">
        <v>530</v>
      </c>
      <c r="B1" s="403"/>
      <c r="C1" s="403"/>
      <c r="D1" s="403"/>
      <c r="E1" s="403"/>
      <c r="F1" s="403"/>
      <c r="G1" s="403"/>
      <c r="H1" s="403"/>
      <c r="I1" s="403"/>
      <c r="J1" s="403"/>
      <c r="K1" s="403"/>
      <c r="L1" s="403"/>
      <c r="M1" s="403"/>
      <c r="N1" s="403"/>
    </row>
    <row r="2" spans="1:17" ht="14.1" customHeight="1">
      <c r="A2" s="387" t="str">
        <f>'4-7在建工程汇总'!A2:G2</f>
        <v>评估基准日：2024年12月5日</v>
      </c>
      <c r="B2" s="387"/>
      <c r="C2" s="387"/>
      <c r="D2" s="387"/>
      <c r="E2" s="401"/>
      <c r="F2" s="401"/>
      <c r="G2" s="401"/>
      <c r="H2" s="401"/>
      <c r="I2" s="401"/>
      <c r="J2" s="401"/>
      <c r="K2" s="401"/>
      <c r="L2" s="401"/>
      <c r="M2" s="401"/>
      <c r="N2" s="401"/>
    </row>
    <row r="3" spans="1:17" ht="15.75" customHeight="1">
      <c r="A3" s="16" t="str">
        <f>'4-7在建工程汇总'!A3</f>
        <v>被评估单位（或产权持有人）：攀枝花市尚亿科技有限责任公司</v>
      </c>
      <c r="N3" s="57" t="s">
        <v>151</v>
      </c>
      <c r="O3" s="57"/>
      <c r="P3" s="57"/>
      <c r="Q3" s="57"/>
    </row>
    <row r="4" spans="1:17" s="12" customFormat="1" ht="15.75" customHeight="1">
      <c r="A4" s="18" t="s">
        <v>152</v>
      </c>
      <c r="B4" s="18" t="s">
        <v>531</v>
      </c>
      <c r="C4" s="99" t="s">
        <v>420</v>
      </c>
      <c r="D4" s="100" t="s">
        <v>532</v>
      </c>
      <c r="E4" s="19" t="s">
        <v>533</v>
      </c>
      <c r="F4" s="19" t="s">
        <v>534</v>
      </c>
      <c r="G4" s="18" t="s">
        <v>535</v>
      </c>
      <c r="H4" s="18" t="s">
        <v>536</v>
      </c>
      <c r="I4" s="69" t="str">
        <f>'4-6-7土地'!L4:L5</f>
        <v>账面价值</v>
      </c>
      <c r="J4" s="69" t="str">
        <f>'4-6-7土地'!M4:M5</f>
        <v>申报价值</v>
      </c>
      <c r="K4" s="18" t="s">
        <v>118</v>
      </c>
      <c r="L4" s="18" t="s">
        <v>119</v>
      </c>
      <c r="M4" s="18" t="s">
        <v>154</v>
      </c>
      <c r="N4" s="18" t="s">
        <v>212</v>
      </c>
    </row>
    <row r="5" spans="1:17" ht="15.75" customHeight="1">
      <c r="A5" s="21"/>
      <c r="B5" s="22"/>
      <c r="C5" s="101"/>
      <c r="D5" s="102"/>
      <c r="E5" s="23"/>
      <c r="F5" s="23"/>
      <c r="G5" s="21"/>
      <c r="H5" s="21"/>
      <c r="I5" s="32"/>
      <c r="J5" s="25" t="str">
        <f>IF(I5="","",I5)</f>
        <v/>
      </c>
      <c r="K5" s="25"/>
      <c r="L5" s="25" t="str">
        <f>IF(J5="","",K5-J5)</f>
        <v/>
      </c>
      <c r="M5" s="25" t="str">
        <f>IF(J5="","",L5/J5*100)</f>
        <v/>
      </c>
      <c r="N5" s="26"/>
    </row>
    <row r="6" spans="1:17" ht="15.75" customHeight="1">
      <c r="A6" s="21"/>
      <c r="B6" s="22"/>
      <c r="C6" s="22"/>
      <c r="D6" s="22"/>
      <c r="E6" s="23"/>
      <c r="F6" s="23"/>
      <c r="G6" s="21"/>
      <c r="H6" s="21"/>
      <c r="I6" s="32"/>
      <c r="J6" s="25" t="str">
        <f t="shared" ref="J6:J24" si="0">IF(I6="","",I6)</f>
        <v/>
      </c>
      <c r="K6" s="25"/>
      <c r="L6" s="25" t="str">
        <f t="shared" ref="L6:L24" si="1">IF(J6="","",K6-J6)</f>
        <v/>
      </c>
      <c r="M6" s="25" t="str">
        <f t="shared" ref="M6:M24" si="2">IF(J6="","",L6/J6*100)</f>
        <v/>
      </c>
      <c r="N6" s="26"/>
    </row>
    <row r="7" spans="1:17" ht="15.75" customHeight="1">
      <c r="A7" s="21"/>
      <c r="B7" s="22"/>
      <c r="C7" s="22"/>
      <c r="D7" s="22"/>
      <c r="E7" s="23"/>
      <c r="F7" s="23"/>
      <c r="G7" s="21"/>
      <c r="H7" s="21"/>
      <c r="I7" s="32"/>
      <c r="J7" s="25" t="str">
        <f t="shared" si="0"/>
        <v/>
      </c>
      <c r="K7" s="25"/>
      <c r="L7" s="25" t="str">
        <f t="shared" si="1"/>
        <v/>
      </c>
      <c r="M7" s="25" t="str">
        <f t="shared" si="2"/>
        <v/>
      </c>
      <c r="N7" s="26"/>
    </row>
    <row r="8" spans="1:17" ht="15.75" customHeight="1">
      <c r="A8" s="21"/>
      <c r="B8" s="22"/>
      <c r="C8" s="22"/>
      <c r="D8" s="22"/>
      <c r="E8" s="23"/>
      <c r="F8" s="23"/>
      <c r="G8" s="21"/>
      <c r="H8" s="21"/>
      <c r="I8" s="32"/>
      <c r="J8" s="25" t="str">
        <f t="shared" si="0"/>
        <v/>
      </c>
      <c r="K8" s="25"/>
      <c r="L8" s="25" t="str">
        <f t="shared" si="1"/>
        <v/>
      </c>
      <c r="M8" s="25" t="str">
        <f t="shared" si="2"/>
        <v/>
      </c>
      <c r="N8" s="26"/>
    </row>
    <row r="9" spans="1:17" ht="15.75" customHeight="1">
      <c r="A9" s="21"/>
      <c r="B9" s="22"/>
      <c r="C9" s="22"/>
      <c r="D9" s="22"/>
      <c r="E9" s="23"/>
      <c r="F9" s="23"/>
      <c r="G9" s="21"/>
      <c r="H9" s="21"/>
      <c r="I9" s="32"/>
      <c r="J9" s="25" t="str">
        <f t="shared" si="0"/>
        <v/>
      </c>
      <c r="K9" s="25"/>
      <c r="L9" s="25" t="str">
        <f t="shared" si="1"/>
        <v/>
      </c>
      <c r="M9" s="25" t="str">
        <f t="shared" si="2"/>
        <v/>
      </c>
      <c r="N9" s="26"/>
    </row>
    <row r="10" spans="1:17" ht="15.75" customHeight="1">
      <c r="A10" s="21"/>
      <c r="B10" s="22"/>
      <c r="C10" s="22"/>
      <c r="D10" s="22"/>
      <c r="E10" s="23"/>
      <c r="F10" s="23"/>
      <c r="G10" s="21"/>
      <c r="H10" s="21"/>
      <c r="I10" s="32"/>
      <c r="J10" s="25" t="str">
        <f t="shared" si="0"/>
        <v/>
      </c>
      <c r="K10" s="25"/>
      <c r="L10" s="25" t="str">
        <f t="shared" si="1"/>
        <v/>
      </c>
      <c r="M10" s="25" t="str">
        <f t="shared" si="2"/>
        <v/>
      </c>
      <c r="N10" s="26"/>
    </row>
    <row r="11" spans="1:17" ht="15.75" customHeight="1">
      <c r="A11" s="21"/>
      <c r="B11" s="22"/>
      <c r="C11" s="22"/>
      <c r="D11" s="22"/>
      <c r="E11" s="23"/>
      <c r="F11" s="23"/>
      <c r="G11" s="21"/>
      <c r="H11" s="21"/>
      <c r="I11" s="32"/>
      <c r="J11" s="25" t="str">
        <f t="shared" si="0"/>
        <v/>
      </c>
      <c r="K11" s="25"/>
      <c r="L11" s="25" t="str">
        <f t="shared" si="1"/>
        <v/>
      </c>
      <c r="M11" s="25" t="str">
        <f t="shared" si="2"/>
        <v/>
      </c>
      <c r="N11" s="26"/>
    </row>
    <row r="12" spans="1:17" ht="15.75" customHeight="1">
      <c r="A12" s="21"/>
      <c r="B12" s="22"/>
      <c r="C12" s="22"/>
      <c r="D12" s="22"/>
      <c r="E12" s="23"/>
      <c r="F12" s="23"/>
      <c r="G12" s="21"/>
      <c r="H12" s="21"/>
      <c r="I12" s="32"/>
      <c r="J12" s="25" t="str">
        <f t="shared" si="0"/>
        <v/>
      </c>
      <c r="K12" s="25"/>
      <c r="L12" s="25" t="str">
        <f t="shared" si="1"/>
        <v/>
      </c>
      <c r="M12" s="25" t="str">
        <f t="shared" si="2"/>
        <v/>
      </c>
      <c r="N12" s="26"/>
    </row>
    <row r="13" spans="1:17" ht="15.75" customHeight="1">
      <c r="A13" s="21"/>
      <c r="B13" s="22"/>
      <c r="C13" s="22"/>
      <c r="D13" s="22"/>
      <c r="E13" s="23"/>
      <c r="F13" s="23"/>
      <c r="G13" s="21"/>
      <c r="H13" s="21"/>
      <c r="I13" s="32"/>
      <c r="J13" s="25" t="str">
        <f t="shared" si="0"/>
        <v/>
      </c>
      <c r="K13" s="25"/>
      <c r="L13" s="25" t="str">
        <f t="shared" si="1"/>
        <v/>
      </c>
      <c r="M13" s="25" t="str">
        <f t="shared" si="2"/>
        <v/>
      </c>
      <c r="N13" s="26"/>
    </row>
    <row r="14" spans="1:17" ht="15.75" customHeight="1">
      <c r="A14" s="21"/>
      <c r="B14" s="22"/>
      <c r="C14" s="22"/>
      <c r="D14" s="22"/>
      <c r="E14" s="23"/>
      <c r="F14" s="23"/>
      <c r="G14" s="21"/>
      <c r="H14" s="21"/>
      <c r="I14" s="32"/>
      <c r="J14" s="25" t="str">
        <f t="shared" si="0"/>
        <v/>
      </c>
      <c r="K14" s="25"/>
      <c r="L14" s="25" t="str">
        <f t="shared" si="1"/>
        <v/>
      </c>
      <c r="M14" s="25" t="str">
        <f t="shared" si="2"/>
        <v/>
      </c>
      <c r="N14" s="26"/>
    </row>
    <row r="15" spans="1:17" ht="15.75" customHeight="1">
      <c r="A15" s="21"/>
      <c r="B15" s="22"/>
      <c r="C15" s="22"/>
      <c r="D15" s="22"/>
      <c r="E15" s="23"/>
      <c r="F15" s="23"/>
      <c r="G15" s="21"/>
      <c r="H15" s="21"/>
      <c r="I15" s="32"/>
      <c r="J15" s="25" t="str">
        <f t="shared" si="0"/>
        <v/>
      </c>
      <c r="K15" s="25"/>
      <c r="L15" s="25" t="str">
        <f t="shared" si="1"/>
        <v/>
      </c>
      <c r="M15" s="25" t="str">
        <f t="shared" si="2"/>
        <v/>
      </c>
      <c r="N15" s="26"/>
    </row>
    <row r="16" spans="1:17" ht="15.75" customHeight="1">
      <c r="A16" s="21"/>
      <c r="B16" s="22"/>
      <c r="C16" s="22"/>
      <c r="D16" s="22"/>
      <c r="E16" s="23"/>
      <c r="F16" s="23"/>
      <c r="G16" s="21"/>
      <c r="H16" s="21"/>
      <c r="I16" s="32"/>
      <c r="J16" s="25" t="str">
        <f t="shared" si="0"/>
        <v/>
      </c>
      <c r="K16" s="25"/>
      <c r="L16" s="25" t="str">
        <f t="shared" si="1"/>
        <v/>
      </c>
      <c r="M16" s="25" t="str">
        <f t="shared" si="2"/>
        <v/>
      </c>
      <c r="N16" s="26"/>
    </row>
    <row r="17" spans="1:14" ht="15.75" customHeight="1">
      <c r="A17" s="21"/>
      <c r="B17" s="22"/>
      <c r="C17" s="22"/>
      <c r="D17" s="22"/>
      <c r="E17" s="23"/>
      <c r="F17" s="23"/>
      <c r="G17" s="21"/>
      <c r="H17" s="21"/>
      <c r="I17" s="32"/>
      <c r="J17" s="25" t="str">
        <f t="shared" si="0"/>
        <v/>
      </c>
      <c r="K17" s="25"/>
      <c r="L17" s="25" t="str">
        <f t="shared" si="1"/>
        <v/>
      </c>
      <c r="M17" s="25" t="str">
        <f t="shared" si="2"/>
        <v/>
      </c>
      <c r="N17" s="26"/>
    </row>
    <row r="18" spans="1:14" ht="15.75" customHeight="1">
      <c r="A18" s="21"/>
      <c r="B18" s="22"/>
      <c r="C18" s="22"/>
      <c r="D18" s="22"/>
      <c r="E18" s="23"/>
      <c r="F18" s="23"/>
      <c r="G18" s="21"/>
      <c r="H18" s="21"/>
      <c r="I18" s="32"/>
      <c r="J18" s="25" t="str">
        <f t="shared" si="0"/>
        <v/>
      </c>
      <c r="K18" s="25"/>
      <c r="L18" s="25" t="str">
        <f t="shared" si="1"/>
        <v/>
      </c>
      <c r="M18" s="25" t="str">
        <f t="shared" si="2"/>
        <v/>
      </c>
      <c r="N18" s="26"/>
    </row>
    <row r="19" spans="1:14" ht="15.75" customHeight="1">
      <c r="A19" s="21"/>
      <c r="B19" s="22"/>
      <c r="C19" s="22"/>
      <c r="D19" s="22"/>
      <c r="E19" s="23"/>
      <c r="F19" s="23"/>
      <c r="G19" s="21"/>
      <c r="H19" s="21"/>
      <c r="I19" s="32"/>
      <c r="J19" s="25" t="str">
        <f t="shared" si="0"/>
        <v/>
      </c>
      <c r="K19" s="25"/>
      <c r="L19" s="25" t="str">
        <f t="shared" si="1"/>
        <v/>
      </c>
      <c r="M19" s="25" t="str">
        <f t="shared" si="2"/>
        <v/>
      </c>
      <c r="N19" s="26"/>
    </row>
    <row r="20" spans="1:14" ht="15.75" customHeight="1">
      <c r="A20" s="21"/>
      <c r="B20" s="22"/>
      <c r="C20" s="22"/>
      <c r="D20" s="22"/>
      <c r="E20" s="23"/>
      <c r="F20" s="23"/>
      <c r="G20" s="21"/>
      <c r="H20" s="21"/>
      <c r="I20" s="32"/>
      <c r="J20" s="25" t="str">
        <f t="shared" si="0"/>
        <v/>
      </c>
      <c r="K20" s="25"/>
      <c r="L20" s="25" t="str">
        <f t="shared" si="1"/>
        <v/>
      </c>
      <c r="M20" s="25" t="str">
        <f t="shared" si="2"/>
        <v/>
      </c>
      <c r="N20" s="26"/>
    </row>
    <row r="21" spans="1:14" ht="15.75" customHeight="1">
      <c r="A21" s="21"/>
      <c r="B21" s="22"/>
      <c r="C21" s="22"/>
      <c r="D21" s="22"/>
      <c r="E21" s="23"/>
      <c r="F21" s="23"/>
      <c r="G21" s="21"/>
      <c r="H21" s="21"/>
      <c r="I21" s="32"/>
      <c r="J21" s="25" t="str">
        <f t="shared" si="0"/>
        <v/>
      </c>
      <c r="K21" s="25"/>
      <c r="L21" s="25" t="str">
        <f t="shared" si="1"/>
        <v/>
      </c>
      <c r="M21" s="25" t="str">
        <f t="shared" si="2"/>
        <v/>
      </c>
      <c r="N21" s="26"/>
    </row>
    <row r="22" spans="1:14" ht="15.75" customHeight="1">
      <c r="A22" s="21"/>
      <c r="B22" s="22"/>
      <c r="C22" s="22"/>
      <c r="D22" s="22"/>
      <c r="E22" s="23"/>
      <c r="F22" s="23"/>
      <c r="G22" s="21"/>
      <c r="H22" s="21"/>
      <c r="I22" s="32"/>
      <c r="J22" s="25" t="str">
        <f t="shared" si="0"/>
        <v/>
      </c>
      <c r="K22" s="25"/>
      <c r="L22" s="25" t="str">
        <f t="shared" si="1"/>
        <v/>
      </c>
      <c r="M22" s="25" t="str">
        <f t="shared" si="2"/>
        <v/>
      </c>
      <c r="N22" s="26"/>
    </row>
    <row r="23" spans="1:14" ht="15.75" customHeight="1">
      <c r="A23" s="21"/>
      <c r="B23" s="22"/>
      <c r="C23" s="22"/>
      <c r="D23" s="22"/>
      <c r="E23" s="23"/>
      <c r="F23" s="23"/>
      <c r="G23" s="21"/>
      <c r="H23" s="21"/>
      <c r="I23" s="32"/>
      <c r="J23" s="25" t="str">
        <f t="shared" si="0"/>
        <v/>
      </c>
      <c r="K23" s="25"/>
      <c r="L23" s="25" t="str">
        <f t="shared" si="1"/>
        <v/>
      </c>
      <c r="M23" s="25" t="str">
        <f t="shared" si="2"/>
        <v/>
      </c>
      <c r="N23" s="26"/>
    </row>
    <row r="24" spans="1:14" ht="15.75" customHeight="1">
      <c r="A24" s="21"/>
      <c r="B24" s="22"/>
      <c r="C24" s="22"/>
      <c r="D24" s="22"/>
      <c r="E24" s="23"/>
      <c r="F24" s="23"/>
      <c r="G24" s="21"/>
      <c r="H24" s="21"/>
      <c r="I24" s="32"/>
      <c r="J24" s="25" t="str">
        <f t="shared" si="0"/>
        <v/>
      </c>
      <c r="K24" s="25"/>
      <c r="L24" s="25" t="str">
        <f t="shared" si="1"/>
        <v/>
      </c>
      <c r="M24" s="25" t="str">
        <f t="shared" si="2"/>
        <v/>
      </c>
      <c r="N24" s="26"/>
    </row>
    <row r="25" spans="1:14" ht="15.75" customHeight="1">
      <c r="A25" s="404" t="s">
        <v>260</v>
      </c>
      <c r="B25" s="467"/>
      <c r="C25" s="437"/>
      <c r="D25" s="32"/>
      <c r="E25" s="41"/>
      <c r="F25" s="41" t="s">
        <v>23</v>
      </c>
      <c r="G25" s="26"/>
      <c r="H25" s="26"/>
      <c r="I25" s="67">
        <f>SUM(I5:I24)</f>
        <v>0</v>
      </c>
      <c r="J25" s="67">
        <f>SUM(J5:J24)</f>
        <v>0</v>
      </c>
      <c r="K25" s="67">
        <f>SUM(K5:K24)</f>
        <v>0</v>
      </c>
      <c r="L25" s="32">
        <f>K25-J25</f>
        <v>0</v>
      </c>
      <c r="M25" s="32" t="str">
        <f>IF(J25=0,"",L25/J25*100)</f>
        <v/>
      </c>
      <c r="N25" s="26"/>
    </row>
    <row r="26" spans="1:14" ht="15.75" customHeight="1">
      <c r="A26" s="404" t="s">
        <v>537</v>
      </c>
      <c r="B26" s="467"/>
      <c r="C26" s="437"/>
      <c r="D26" s="32"/>
      <c r="E26" s="41"/>
      <c r="F26" s="41" t="s">
        <v>23</v>
      </c>
      <c r="G26" s="26"/>
      <c r="H26" s="26"/>
      <c r="I26" s="26"/>
      <c r="J26" s="26"/>
      <c r="K26" s="26"/>
      <c r="L26" s="32"/>
      <c r="M26" s="32"/>
      <c r="N26" s="26"/>
    </row>
    <row r="27" spans="1:14" ht="15.75" customHeight="1">
      <c r="A27" s="404" t="s">
        <v>260</v>
      </c>
      <c r="B27" s="498"/>
      <c r="C27" s="405"/>
      <c r="D27" s="32"/>
      <c r="E27" s="41"/>
      <c r="F27" s="41" t="s">
        <v>23</v>
      </c>
      <c r="G27" s="26"/>
      <c r="H27" s="26"/>
      <c r="I27" s="67">
        <f>I25-I26</f>
        <v>0</v>
      </c>
      <c r="J27" s="67">
        <f>J25-J26</f>
        <v>0</v>
      </c>
      <c r="K27" s="67">
        <f>K25-K26</f>
        <v>0</v>
      </c>
      <c r="L27" s="32">
        <f>K27-J27</f>
        <v>0</v>
      </c>
      <c r="M27" s="32" t="str">
        <f>IF(J27=0,"",L27/J27*100)</f>
        <v/>
      </c>
      <c r="N27" s="26"/>
    </row>
    <row r="28" spans="1:14" ht="15.75" customHeight="1">
      <c r="A28" s="28" t="str">
        <f>'4-7在建工程汇总'!A14</f>
        <v>被评估单位（或产权持有单位）
填表人：</v>
      </c>
      <c r="B28" s="28"/>
      <c r="C28" s="28"/>
      <c r="D28" s="28"/>
      <c r="H28" s="29">
        <f>'4-6-3管道沟槽'!I20</f>
        <v>0</v>
      </c>
      <c r="I28" s="29"/>
      <c r="J28" s="29"/>
      <c r="K28" s="29"/>
      <c r="L28" s="29"/>
      <c r="M28" s="29"/>
      <c r="N28" s="29"/>
    </row>
    <row r="29" spans="1:14" ht="15.75" customHeight="1">
      <c r="A29" s="28" t="str">
        <f>'4-7在建工程汇总'!A15</f>
        <v>填表日期：2024年12月5日</v>
      </c>
      <c r="B29" s="28"/>
      <c r="C29" s="28"/>
      <c r="D29" s="28"/>
    </row>
  </sheetData>
  <mergeCells count="5">
    <mergeCell ref="A1:N1"/>
    <mergeCell ref="A2:N2"/>
    <mergeCell ref="A25:C25"/>
    <mergeCell ref="A26:C26"/>
    <mergeCell ref="A27:C27"/>
  </mergeCells>
  <phoneticPr fontId="19" type="noConversion"/>
  <printOptions horizontalCentered="1"/>
  <pageMargins left="0.39370078740157499" right="0.39370078740157499" top="0.86614173228346403" bottom="0.86614173228346403" header="1.0629921259842501" footer="0.511811023622047"/>
  <pageSetup paperSize="9" scale="87" fitToHeight="0" orientation="landscape"/>
  <headerFooter scaleWithDoc="0">
    <oddHeader>&amp;R&amp;"宋体,常规"&amp;10表&amp;"Times New Roman,常规"4-7-1
&amp;"宋体,常规"共&amp;"Times New Roman,常规"&amp;N&amp;"宋体,常规"页第&amp;"Times New Roman,常规"&amp;P&amp;"宋体,常规"页</oddHeader>
  </headerFooter>
  <legacyDrawing r:id="rId1"/>
</worksheet>
</file>

<file path=xl/worksheets/sheet56.xml><?xml version="1.0" encoding="utf-8"?>
<worksheet xmlns="http://schemas.openxmlformats.org/spreadsheetml/2006/main" xmlns:r="http://schemas.openxmlformats.org/officeDocument/2006/relationships">
  <sheetPr codeName="Sheet50">
    <pageSetUpPr fitToPage="1"/>
  </sheetPr>
  <dimension ref="A1:V28"/>
  <sheetViews>
    <sheetView workbookViewId="0">
      <pane xSplit="10" ySplit="5" topLeftCell="K18" activePane="bottomRight" state="frozen"/>
      <selection activeCell="K27" sqref="K27"/>
      <selection pane="topRight" activeCell="K27" sqref="K27"/>
      <selection pane="bottomLeft" activeCell="K27" sqref="K27"/>
      <selection pane="bottomRight" activeCell="K27" sqref="K27"/>
    </sheetView>
  </sheetViews>
  <sheetFormatPr defaultColWidth="9" defaultRowHeight="15.75" customHeight="1"/>
  <cols>
    <col min="1" max="1" width="4.69921875" style="13" customWidth="1"/>
    <col min="2" max="2" width="13.5" style="13" customWidth="1"/>
    <col min="3" max="3" width="9.3984375" style="13" customWidth="1"/>
    <col min="4" max="4" width="5" style="13" customWidth="1"/>
    <col min="5" max="5" width="5.3984375" style="13" customWidth="1"/>
    <col min="6" max="7" width="7.8984375" style="14" customWidth="1"/>
    <col min="8" max="8" width="6.59765625" style="13" customWidth="1"/>
    <col min="9" max="9" width="5.19921875" style="13" customWidth="1"/>
    <col min="10" max="10" width="6.5" style="13" customWidth="1"/>
    <col min="11" max="11" width="9.59765625" style="13" customWidth="1"/>
    <col min="12" max="12" width="5.59765625" style="13" customWidth="1"/>
    <col min="13" max="13" width="5" style="13" customWidth="1"/>
    <col min="14" max="14" width="6.19921875" style="13" customWidth="1"/>
    <col min="15" max="15" width="8" style="13" customWidth="1"/>
    <col min="16" max="16" width="7.69921875" style="13" customWidth="1"/>
    <col min="17" max="17" width="4.3984375" style="13" customWidth="1"/>
    <col min="18" max="18" width="6.8984375" style="13" customWidth="1"/>
    <col min="19" max="19" width="8.19921875" style="13" customWidth="1"/>
    <col min="20" max="20" width="6" style="13" customWidth="1"/>
    <col min="21" max="21" width="5.59765625" style="13" customWidth="1"/>
    <col min="22" max="22" width="6.8984375" style="13" customWidth="1"/>
    <col min="23" max="16384" width="9" style="13"/>
  </cols>
  <sheetData>
    <row r="1" spans="1:22" s="11" customFormat="1" ht="30" customHeight="1">
      <c r="A1" s="400" t="s">
        <v>538</v>
      </c>
      <c r="B1" s="403"/>
      <c r="C1" s="403"/>
      <c r="D1" s="403"/>
      <c r="E1" s="403"/>
      <c r="F1" s="403"/>
      <c r="G1" s="403"/>
      <c r="H1" s="403"/>
      <c r="I1" s="403"/>
      <c r="J1" s="403"/>
      <c r="K1" s="403"/>
      <c r="L1" s="403"/>
      <c r="M1" s="403"/>
      <c r="N1" s="403"/>
      <c r="O1" s="403"/>
      <c r="P1" s="403"/>
      <c r="Q1" s="403"/>
      <c r="R1" s="403"/>
      <c r="S1" s="403"/>
      <c r="T1" s="403"/>
      <c r="U1" s="403"/>
      <c r="V1" s="403"/>
    </row>
    <row r="2" spans="1:22" ht="14.1" customHeight="1">
      <c r="A2" s="387" t="str">
        <f>'4-7-1在建（土建）'!A2:N2</f>
        <v>评估基准日：2024年12月5日</v>
      </c>
      <c r="B2" s="387"/>
      <c r="C2" s="387"/>
      <c r="D2" s="387"/>
      <c r="E2" s="387"/>
      <c r="F2" s="387"/>
      <c r="G2" s="387"/>
      <c r="H2" s="387"/>
      <c r="I2" s="387"/>
      <c r="J2" s="387"/>
      <c r="K2" s="401"/>
      <c r="L2" s="401"/>
      <c r="M2" s="401"/>
      <c r="N2" s="401"/>
      <c r="O2" s="401"/>
      <c r="P2" s="401"/>
      <c r="Q2" s="401"/>
      <c r="R2" s="401"/>
      <c r="S2" s="401"/>
      <c r="T2" s="401"/>
      <c r="U2" s="401"/>
      <c r="V2" s="401"/>
    </row>
    <row r="3" spans="1:22" ht="15.75" customHeight="1">
      <c r="A3" s="16" t="str">
        <f>'4-7-1在建（土建）'!A3</f>
        <v>被评估单位（或产权持有人）：攀枝花市尚亿科技有限责任公司</v>
      </c>
      <c r="Q3" s="95"/>
      <c r="R3" s="95"/>
      <c r="S3" s="95"/>
      <c r="T3" s="95"/>
      <c r="V3" s="52" t="s">
        <v>151</v>
      </c>
    </row>
    <row r="4" spans="1:22" s="12" customFormat="1" ht="15.75" customHeight="1">
      <c r="A4" s="407" t="s">
        <v>152</v>
      </c>
      <c r="B4" s="407" t="s">
        <v>531</v>
      </c>
      <c r="C4" s="411" t="s">
        <v>346</v>
      </c>
      <c r="D4" s="411" t="s">
        <v>333</v>
      </c>
      <c r="E4" s="415" t="s">
        <v>332</v>
      </c>
      <c r="F4" s="500" t="s">
        <v>539</v>
      </c>
      <c r="G4" s="500" t="s">
        <v>540</v>
      </c>
      <c r="H4" s="499" t="str">
        <f>'4-7在建工程汇总'!C4</f>
        <v>账面价值</v>
      </c>
      <c r="I4" s="415"/>
      <c r="J4" s="415"/>
      <c r="K4" s="415"/>
      <c r="L4" s="499" t="str">
        <f>'4-7在建工程汇总'!D4</f>
        <v>申报价值</v>
      </c>
      <c r="M4" s="415"/>
      <c r="N4" s="415"/>
      <c r="O4" s="415"/>
      <c r="P4" s="407" t="s">
        <v>118</v>
      </c>
      <c r="Q4" s="408"/>
      <c r="R4" s="408"/>
      <c r="S4" s="408"/>
      <c r="T4" s="411" t="s">
        <v>119</v>
      </c>
      <c r="U4" s="415" t="s">
        <v>154</v>
      </c>
      <c r="V4" s="415" t="s">
        <v>212</v>
      </c>
    </row>
    <row r="5" spans="1:22" s="12" customFormat="1" ht="36.75" customHeight="1">
      <c r="A5" s="408"/>
      <c r="B5" s="408"/>
      <c r="C5" s="458"/>
      <c r="D5" s="458"/>
      <c r="E5" s="408"/>
      <c r="F5" s="501"/>
      <c r="G5" s="501"/>
      <c r="H5" s="18" t="s">
        <v>541</v>
      </c>
      <c r="I5" s="69" t="s">
        <v>542</v>
      </c>
      <c r="J5" s="69" t="s">
        <v>543</v>
      </c>
      <c r="K5" s="18" t="s">
        <v>340</v>
      </c>
      <c r="L5" s="18" t="s">
        <v>541</v>
      </c>
      <c r="M5" s="69" t="s">
        <v>542</v>
      </c>
      <c r="N5" s="69" t="s">
        <v>543</v>
      </c>
      <c r="O5" s="18" t="s">
        <v>340</v>
      </c>
      <c r="P5" s="18" t="s">
        <v>541</v>
      </c>
      <c r="Q5" s="69" t="s">
        <v>542</v>
      </c>
      <c r="R5" s="69" t="s">
        <v>543</v>
      </c>
      <c r="S5" s="18" t="s">
        <v>340</v>
      </c>
      <c r="T5" s="412"/>
      <c r="U5" s="408"/>
      <c r="V5" s="408"/>
    </row>
    <row r="6" spans="1:22" ht="15.75" customHeight="1">
      <c r="A6" s="21"/>
      <c r="B6" s="22"/>
      <c r="C6" s="22"/>
      <c r="D6" s="22"/>
      <c r="E6" s="22"/>
      <c r="F6" s="23"/>
      <c r="G6" s="23"/>
      <c r="H6" s="32"/>
      <c r="I6" s="32"/>
      <c r="J6" s="32"/>
      <c r="K6" s="32"/>
      <c r="L6" s="32" t="str">
        <f>IF(H6="","",H6)</f>
        <v/>
      </c>
      <c r="M6" s="32" t="str">
        <f>IF(I6="","",I6)</f>
        <v/>
      </c>
      <c r="N6" s="32" t="str">
        <f>IF(J6="","",J6)</f>
        <v/>
      </c>
      <c r="O6" s="32" t="str">
        <f>IF(K6="","",K6)</f>
        <v/>
      </c>
      <c r="P6" s="32"/>
      <c r="Q6" s="32"/>
      <c r="R6" s="32"/>
      <c r="S6" s="32"/>
      <c r="T6" s="32" t="str">
        <f>IF(O6="","",S6-O6)</f>
        <v/>
      </c>
      <c r="U6" s="32" t="str">
        <f>IF(O6="","",T6/O6*100)</f>
        <v/>
      </c>
      <c r="V6" s="26"/>
    </row>
    <row r="7" spans="1:22" ht="15.75" customHeight="1">
      <c r="A7" s="21"/>
      <c r="B7" s="22"/>
      <c r="C7" s="22"/>
      <c r="D7" s="22"/>
      <c r="E7" s="22"/>
      <c r="F7" s="23"/>
      <c r="G7" s="23"/>
      <c r="H7" s="32"/>
      <c r="I7" s="32"/>
      <c r="J7" s="32"/>
      <c r="K7" s="32"/>
      <c r="L7" s="32" t="str">
        <f t="shared" ref="L7:L23" si="0">IF(H7="","",H7)</f>
        <v/>
      </c>
      <c r="M7" s="32" t="str">
        <f t="shared" ref="M7:M23" si="1">IF(I7="","",I7)</f>
        <v/>
      </c>
      <c r="N7" s="32" t="str">
        <f t="shared" ref="N7:N23" si="2">IF(J7="","",J7)</f>
        <v/>
      </c>
      <c r="O7" s="32" t="str">
        <f t="shared" ref="O7:O23" si="3">IF(K7="","",K7)</f>
        <v/>
      </c>
      <c r="P7" s="32"/>
      <c r="Q7" s="32"/>
      <c r="R7" s="32"/>
      <c r="S7" s="32"/>
      <c r="T7" s="32" t="str">
        <f t="shared" ref="T7:T23" si="4">IF(O7="","",S7-O7)</f>
        <v/>
      </c>
      <c r="U7" s="32" t="str">
        <f t="shared" ref="U7:U26" si="5">IF(O7="","",T7/O7*100)</f>
        <v/>
      </c>
      <c r="V7" s="26"/>
    </row>
    <row r="8" spans="1:22" ht="15.75" customHeight="1">
      <c r="A8" s="21"/>
      <c r="B8" s="22"/>
      <c r="C8" s="22"/>
      <c r="D8" s="22"/>
      <c r="E8" s="22"/>
      <c r="F8" s="23"/>
      <c r="G8" s="23"/>
      <c r="H8" s="32"/>
      <c r="I8" s="32"/>
      <c r="J8" s="32"/>
      <c r="K8" s="32"/>
      <c r="L8" s="32" t="str">
        <f t="shared" si="0"/>
        <v/>
      </c>
      <c r="M8" s="32" t="str">
        <f t="shared" si="1"/>
        <v/>
      </c>
      <c r="N8" s="32" t="str">
        <f t="shared" si="2"/>
        <v/>
      </c>
      <c r="O8" s="32" t="str">
        <f t="shared" si="3"/>
        <v/>
      </c>
      <c r="P8" s="32"/>
      <c r="Q8" s="32"/>
      <c r="R8" s="32"/>
      <c r="S8" s="32"/>
      <c r="T8" s="32" t="str">
        <f t="shared" si="4"/>
        <v/>
      </c>
      <c r="U8" s="32" t="str">
        <f t="shared" si="5"/>
        <v/>
      </c>
      <c r="V8" s="26"/>
    </row>
    <row r="9" spans="1:22" ht="15.75" customHeight="1">
      <c r="A9" s="21"/>
      <c r="B9" s="22"/>
      <c r="C9" s="22"/>
      <c r="D9" s="22"/>
      <c r="E9" s="22"/>
      <c r="F9" s="23"/>
      <c r="G9" s="23"/>
      <c r="H9" s="32"/>
      <c r="I9" s="32"/>
      <c r="J9" s="32"/>
      <c r="K9" s="32"/>
      <c r="L9" s="32" t="str">
        <f t="shared" si="0"/>
        <v/>
      </c>
      <c r="M9" s="32" t="str">
        <f t="shared" si="1"/>
        <v/>
      </c>
      <c r="N9" s="32" t="str">
        <f t="shared" si="2"/>
        <v/>
      </c>
      <c r="O9" s="32" t="str">
        <f t="shared" si="3"/>
        <v/>
      </c>
      <c r="P9" s="32"/>
      <c r="Q9" s="32"/>
      <c r="R9" s="32"/>
      <c r="S9" s="32"/>
      <c r="T9" s="32" t="str">
        <f t="shared" si="4"/>
        <v/>
      </c>
      <c r="U9" s="32" t="str">
        <f t="shared" si="5"/>
        <v/>
      </c>
      <c r="V9" s="26"/>
    </row>
    <row r="10" spans="1:22" ht="15.75" customHeight="1">
      <c r="A10" s="21"/>
      <c r="B10" s="22"/>
      <c r="C10" s="22"/>
      <c r="D10" s="22"/>
      <c r="E10" s="22"/>
      <c r="F10" s="23"/>
      <c r="G10" s="23"/>
      <c r="H10" s="32"/>
      <c r="I10" s="32"/>
      <c r="J10" s="32"/>
      <c r="K10" s="32"/>
      <c r="L10" s="32" t="str">
        <f t="shared" si="0"/>
        <v/>
      </c>
      <c r="M10" s="32" t="str">
        <f t="shared" si="1"/>
        <v/>
      </c>
      <c r="N10" s="32" t="str">
        <f t="shared" si="2"/>
        <v/>
      </c>
      <c r="O10" s="32" t="str">
        <f t="shared" si="3"/>
        <v/>
      </c>
      <c r="P10" s="32"/>
      <c r="Q10" s="32"/>
      <c r="R10" s="32"/>
      <c r="S10" s="32"/>
      <c r="T10" s="32" t="str">
        <f t="shared" si="4"/>
        <v/>
      </c>
      <c r="U10" s="32" t="str">
        <f t="shared" si="5"/>
        <v/>
      </c>
      <c r="V10" s="26"/>
    </row>
    <row r="11" spans="1:22" ht="15.75" customHeight="1">
      <c r="A11" s="21"/>
      <c r="B11" s="22"/>
      <c r="C11" s="22"/>
      <c r="D11" s="22"/>
      <c r="E11" s="22"/>
      <c r="F11" s="23"/>
      <c r="G11" s="23"/>
      <c r="H11" s="32"/>
      <c r="I11" s="32"/>
      <c r="J11" s="32"/>
      <c r="K11" s="32"/>
      <c r="L11" s="32" t="str">
        <f t="shared" si="0"/>
        <v/>
      </c>
      <c r="M11" s="32" t="str">
        <f t="shared" si="1"/>
        <v/>
      </c>
      <c r="N11" s="32" t="str">
        <f t="shared" si="2"/>
        <v/>
      </c>
      <c r="O11" s="32" t="str">
        <f t="shared" si="3"/>
        <v/>
      </c>
      <c r="P11" s="32"/>
      <c r="Q11" s="32"/>
      <c r="R11" s="32"/>
      <c r="S11" s="32"/>
      <c r="T11" s="32" t="str">
        <f t="shared" si="4"/>
        <v/>
      </c>
      <c r="U11" s="32" t="str">
        <f t="shared" si="5"/>
        <v/>
      </c>
      <c r="V11" s="26"/>
    </row>
    <row r="12" spans="1:22" ht="15.75" customHeight="1">
      <c r="A12" s="21"/>
      <c r="B12" s="22"/>
      <c r="C12" s="22"/>
      <c r="D12" s="22"/>
      <c r="E12" s="22"/>
      <c r="F12" s="23"/>
      <c r="G12" s="23"/>
      <c r="H12" s="32"/>
      <c r="I12" s="32"/>
      <c r="J12" s="32"/>
      <c r="K12" s="32"/>
      <c r="L12" s="32" t="str">
        <f t="shared" si="0"/>
        <v/>
      </c>
      <c r="M12" s="32" t="str">
        <f t="shared" si="1"/>
        <v/>
      </c>
      <c r="N12" s="32" t="str">
        <f t="shared" si="2"/>
        <v/>
      </c>
      <c r="O12" s="32" t="str">
        <f t="shared" si="3"/>
        <v/>
      </c>
      <c r="P12" s="32"/>
      <c r="Q12" s="32"/>
      <c r="R12" s="32"/>
      <c r="S12" s="32"/>
      <c r="T12" s="32" t="str">
        <f t="shared" si="4"/>
        <v/>
      </c>
      <c r="U12" s="32" t="str">
        <f t="shared" si="5"/>
        <v/>
      </c>
      <c r="V12" s="26"/>
    </row>
    <row r="13" spans="1:22" ht="15.75" customHeight="1">
      <c r="A13" s="21"/>
      <c r="B13" s="22"/>
      <c r="C13" s="22"/>
      <c r="D13" s="22"/>
      <c r="E13" s="22"/>
      <c r="F13" s="23"/>
      <c r="G13" s="23"/>
      <c r="H13" s="32"/>
      <c r="I13" s="32"/>
      <c r="J13" s="32"/>
      <c r="K13" s="32"/>
      <c r="L13" s="32" t="str">
        <f t="shared" si="0"/>
        <v/>
      </c>
      <c r="M13" s="32" t="str">
        <f t="shared" si="1"/>
        <v/>
      </c>
      <c r="N13" s="32" t="str">
        <f t="shared" si="2"/>
        <v/>
      </c>
      <c r="O13" s="32" t="str">
        <f t="shared" si="3"/>
        <v/>
      </c>
      <c r="P13" s="32"/>
      <c r="Q13" s="32"/>
      <c r="R13" s="32"/>
      <c r="S13" s="32"/>
      <c r="T13" s="32" t="str">
        <f t="shared" si="4"/>
        <v/>
      </c>
      <c r="U13" s="32" t="str">
        <f t="shared" si="5"/>
        <v/>
      </c>
      <c r="V13" s="26"/>
    </row>
    <row r="14" spans="1:22" ht="15.75" customHeight="1">
      <c r="A14" s="21"/>
      <c r="B14" s="22"/>
      <c r="C14" s="22"/>
      <c r="D14" s="22"/>
      <c r="E14" s="22"/>
      <c r="F14" s="23"/>
      <c r="G14" s="23"/>
      <c r="H14" s="32"/>
      <c r="I14" s="32"/>
      <c r="J14" s="32"/>
      <c r="K14" s="32"/>
      <c r="L14" s="32" t="str">
        <f t="shared" si="0"/>
        <v/>
      </c>
      <c r="M14" s="32" t="str">
        <f t="shared" si="1"/>
        <v/>
      </c>
      <c r="N14" s="32" t="str">
        <f t="shared" si="2"/>
        <v/>
      </c>
      <c r="O14" s="32" t="str">
        <f t="shared" si="3"/>
        <v/>
      </c>
      <c r="P14" s="32"/>
      <c r="Q14" s="32"/>
      <c r="R14" s="32"/>
      <c r="S14" s="32"/>
      <c r="T14" s="32" t="str">
        <f t="shared" si="4"/>
        <v/>
      </c>
      <c r="U14" s="32" t="str">
        <f t="shared" si="5"/>
        <v/>
      </c>
      <c r="V14" s="26"/>
    </row>
    <row r="15" spans="1:22" ht="15.75" customHeight="1">
      <c r="A15" s="21"/>
      <c r="B15" s="22"/>
      <c r="C15" s="22"/>
      <c r="D15" s="22"/>
      <c r="E15" s="22"/>
      <c r="F15" s="23"/>
      <c r="G15" s="23"/>
      <c r="H15" s="32"/>
      <c r="I15" s="32"/>
      <c r="J15" s="32"/>
      <c r="K15" s="32"/>
      <c r="L15" s="32" t="str">
        <f t="shared" si="0"/>
        <v/>
      </c>
      <c r="M15" s="32" t="str">
        <f t="shared" si="1"/>
        <v/>
      </c>
      <c r="N15" s="32" t="str">
        <f t="shared" si="2"/>
        <v/>
      </c>
      <c r="O15" s="32" t="str">
        <f t="shared" si="3"/>
        <v/>
      </c>
      <c r="P15" s="32"/>
      <c r="Q15" s="32"/>
      <c r="R15" s="32"/>
      <c r="S15" s="32"/>
      <c r="T15" s="32" t="str">
        <f t="shared" si="4"/>
        <v/>
      </c>
      <c r="U15" s="32" t="str">
        <f t="shared" si="5"/>
        <v/>
      </c>
      <c r="V15" s="26"/>
    </row>
    <row r="16" spans="1:22" ht="15.75" customHeight="1">
      <c r="A16" s="21"/>
      <c r="B16" s="22"/>
      <c r="C16" s="22"/>
      <c r="D16" s="22"/>
      <c r="E16" s="22"/>
      <c r="F16" s="23"/>
      <c r="G16" s="23"/>
      <c r="H16" s="32"/>
      <c r="I16" s="32"/>
      <c r="J16" s="32"/>
      <c r="K16" s="32"/>
      <c r="L16" s="32" t="str">
        <f t="shared" si="0"/>
        <v/>
      </c>
      <c r="M16" s="32" t="str">
        <f t="shared" si="1"/>
        <v/>
      </c>
      <c r="N16" s="32" t="str">
        <f t="shared" si="2"/>
        <v/>
      </c>
      <c r="O16" s="32" t="str">
        <f t="shared" si="3"/>
        <v/>
      </c>
      <c r="P16" s="32"/>
      <c r="Q16" s="32"/>
      <c r="R16" s="32"/>
      <c r="S16" s="32"/>
      <c r="T16" s="32" t="str">
        <f t="shared" si="4"/>
        <v/>
      </c>
      <c r="U16" s="32" t="str">
        <f t="shared" si="5"/>
        <v/>
      </c>
      <c r="V16" s="26"/>
    </row>
    <row r="17" spans="1:22" ht="15.75" customHeight="1">
      <c r="A17" s="21"/>
      <c r="B17" s="22"/>
      <c r="C17" s="22"/>
      <c r="D17" s="22"/>
      <c r="E17" s="22"/>
      <c r="F17" s="23"/>
      <c r="G17" s="23"/>
      <c r="H17" s="32"/>
      <c r="I17" s="32"/>
      <c r="J17" s="32"/>
      <c r="K17" s="32"/>
      <c r="L17" s="32" t="str">
        <f t="shared" si="0"/>
        <v/>
      </c>
      <c r="M17" s="32" t="str">
        <f t="shared" si="1"/>
        <v/>
      </c>
      <c r="N17" s="32" t="str">
        <f t="shared" si="2"/>
        <v/>
      </c>
      <c r="O17" s="32" t="str">
        <f t="shared" si="3"/>
        <v/>
      </c>
      <c r="P17" s="32"/>
      <c r="Q17" s="32"/>
      <c r="R17" s="32"/>
      <c r="S17" s="32"/>
      <c r="T17" s="32" t="str">
        <f t="shared" si="4"/>
        <v/>
      </c>
      <c r="U17" s="32" t="str">
        <f t="shared" si="5"/>
        <v/>
      </c>
      <c r="V17" s="26"/>
    </row>
    <row r="18" spans="1:22" ht="15.75" customHeight="1">
      <c r="A18" s="21"/>
      <c r="B18" s="22"/>
      <c r="C18" s="22"/>
      <c r="D18" s="22"/>
      <c r="E18" s="22"/>
      <c r="F18" s="23"/>
      <c r="G18" s="23"/>
      <c r="H18" s="32"/>
      <c r="I18" s="32"/>
      <c r="J18" s="32"/>
      <c r="K18" s="32"/>
      <c r="L18" s="32" t="str">
        <f t="shared" si="0"/>
        <v/>
      </c>
      <c r="M18" s="32" t="str">
        <f t="shared" si="1"/>
        <v/>
      </c>
      <c r="N18" s="32" t="str">
        <f t="shared" si="2"/>
        <v/>
      </c>
      <c r="O18" s="32" t="str">
        <f t="shared" si="3"/>
        <v/>
      </c>
      <c r="P18" s="32"/>
      <c r="Q18" s="32"/>
      <c r="R18" s="32"/>
      <c r="S18" s="32"/>
      <c r="T18" s="32" t="str">
        <f t="shared" si="4"/>
        <v/>
      </c>
      <c r="U18" s="32" t="str">
        <f t="shared" si="5"/>
        <v/>
      </c>
      <c r="V18" s="26"/>
    </row>
    <row r="19" spans="1:22" ht="15.75" customHeight="1">
      <c r="A19" s="21"/>
      <c r="B19" s="22"/>
      <c r="C19" s="22"/>
      <c r="D19" s="22"/>
      <c r="E19" s="22"/>
      <c r="F19" s="23"/>
      <c r="G19" s="23"/>
      <c r="H19" s="32"/>
      <c r="I19" s="32"/>
      <c r="J19" s="32"/>
      <c r="K19" s="32"/>
      <c r="L19" s="32" t="str">
        <f t="shared" si="0"/>
        <v/>
      </c>
      <c r="M19" s="32" t="str">
        <f t="shared" si="1"/>
        <v/>
      </c>
      <c r="N19" s="32" t="str">
        <f t="shared" si="2"/>
        <v/>
      </c>
      <c r="O19" s="32" t="str">
        <f t="shared" si="3"/>
        <v/>
      </c>
      <c r="P19" s="32"/>
      <c r="Q19" s="32"/>
      <c r="R19" s="32"/>
      <c r="S19" s="32"/>
      <c r="T19" s="32" t="str">
        <f t="shared" si="4"/>
        <v/>
      </c>
      <c r="U19" s="32" t="str">
        <f t="shared" si="5"/>
        <v/>
      </c>
      <c r="V19" s="26"/>
    </row>
    <row r="20" spans="1:22" ht="15.75" customHeight="1">
      <c r="A20" s="21"/>
      <c r="B20" s="22"/>
      <c r="C20" s="22"/>
      <c r="D20" s="22"/>
      <c r="E20" s="22"/>
      <c r="F20" s="23"/>
      <c r="G20" s="23"/>
      <c r="H20" s="32"/>
      <c r="I20" s="32"/>
      <c r="J20" s="32"/>
      <c r="K20" s="32"/>
      <c r="L20" s="32" t="str">
        <f t="shared" si="0"/>
        <v/>
      </c>
      <c r="M20" s="32" t="str">
        <f t="shared" si="1"/>
        <v/>
      </c>
      <c r="N20" s="32" t="str">
        <f t="shared" si="2"/>
        <v/>
      </c>
      <c r="O20" s="32" t="str">
        <f t="shared" si="3"/>
        <v/>
      </c>
      <c r="P20" s="32"/>
      <c r="Q20" s="32"/>
      <c r="R20" s="32"/>
      <c r="S20" s="32"/>
      <c r="T20" s="32" t="str">
        <f t="shared" si="4"/>
        <v/>
      </c>
      <c r="U20" s="32" t="str">
        <f t="shared" si="5"/>
        <v/>
      </c>
      <c r="V20" s="26"/>
    </row>
    <row r="21" spans="1:22" ht="15.75" customHeight="1">
      <c r="A21" s="21"/>
      <c r="B21" s="22"/>
      <c r="C21" s="22"/>
      <c r="D21" s="22"/>
      <c r="E21" s="22"/>
      <c r="F21" s="23"/>
      <c r="G21" s="23"/>
      <c r="H21" s="32"/>
      <c r="I21" s="32"/>
      <c r="J21" s="32"/>
      <c r="K21" s="32"/>
      <c r="L21" s="32" t="str">
        <f t="shared" si="0"/>
        <v/>
      </c>
      <c r="M21" s="32" t="str">
        <f t="shared" si="1"/>
        <v/>
      </c>
      <c r="N21" s="32" t="str">
        <f t="shared" si="2"/>
        <v/>
      </c>
      <c r="O21" s="32" t="str">
        <f t="shared" si="3"/>
        <v/>
      </c>
      <c r="P21" s="32"/>
      <c r="Q21" s="32"/>
      <c r="R21" s="32"/>
      <c r="S21" s="32"/>
      <c r="T21" s="32" t="str">
        <f t="shared" si="4"/>
        <v/>
      </c>
      <c r="U21" s="32" t="str">
        <f t="shared" si="5"/>
        <v/>
      </c>
      <c r="V21" s="26"/>
    </row>
    <row r="22" spans="1:22" ht="15.75" customHeight="1">
      <c r="A22" s="21"/>
      <c r="B22" s="22"/>
      <c r="C22" s="22"/>
      <c r="D22" s="22"/>
      <c r="E22" s="22"/>
      <c r="F22" s="23"/>
      <c r="G22" s="23"/>
      <c r="H22" s="32"/>
      <c r="I22" s="32"/>
      <c r="J22" s="32"/>
      <c r="K22" s="32"/>
      <c r="L22" s="32" t="str">
        <f t="shared" si="0"/>
        <v/>
      </c>
      <c r="M22" s="32" t="str">
        <f t="shared" si="1"/>
        <v/>
      </c>
      <c r="N22" s="32" t="str">
        <f t="shared" si="2"/>
        <v/>
      </c>
      <c r="O22" s="32" t="str">
        <f t="shared" si="3"/>
        <v/>
      </c>
      <c r="P22" s="32"/>
      <c r="Q22" s="32"/>
      <c r="R22" s="32"/>
      <c r="S22" s="32"/>
      <c r="T22" s="32" t="str">
        <f t="shared" si="4"/>
        <v/>
      </c>
      <c r="U22" s="32" t="str">
        <f t="shared" si="5"/>
        <v/>
      </c>
      <c r="V22" s="26"/>
    </row>
    <row r="23" spans="1:22" ht="15.75" customHeight="1">
      <c r="A23" s="21"/>
      <c r="B23" s="22"/>
      <c r="C23" s="22"/>
      <c r="D23" s="22"/>
      <c r="E23" s="22"/>
      <c r="F23" s="23"/>
      <c r="G23" s="23"/>
      <c r="H23" s="32"/>
      <c r="I23" s="32"/>
      <c r="J23" s="32"/>
      <c r="K23" s="32"/>
      <c r="L23" s="32" t="str">
        <f t="shared" si="0"/>
        <v/>
      </c>
      <c r="M23" s="32" t="str">
        <f t="shared" si="1"/>
        <v/>
      </c>
      <c r="N23" s="32" t="str">
        <f t="shared" si="2"/>
        <v/>
      </c>
      <c r="O23" s="32" t="str">
        <f t="shared" si="3"/>
        <v/>
      </c>
      <c r="P23" s="32"/>
      <c r="Q23" s="32"/>
      <c r="R23" s="32"/>
      <c r="S23" s="32"/>
      <c r="T23" s="32" t="str">
        <f t="shared" si="4"/>
        <v/>
      </c>
      <c r="U23" s="32" t="str">
        <f t="shared" si="5"/>
        <v/>
      </c>
      <c r="V23" s="26"/>
    </row>
    <row r="24" spans="1:22" ht="15.75" customHeight="1">
      <c r="A24" s="404" t="s">
        <v>260</v>
      </c>
      <c r="B24" s="467"/>
      <c r="C24" s="437"/>
      <c r="D24" s="32"/>
      <c r="E24" s="32"/>
      <c r="F24" s="41" t="s">
        <v>23</v>
      </c>
      <c r="G24" s="38"/>
      <c r="H24" s="26"/>
      <c r="I24" s="26"/>
      <c r="J24" s="26"/>
      <c r="K24" s="67">
        <f>SUM(K6:K23)</f>
        <v>0</v>
      </c>
      <c r="L24" s="67">
        <f t="shared" ref="L24:S24" si="6">SUM(L6:L23)</f>
        <v>0</v>
      </c>
      <c r="M24" s="67">
        <f t="shared" si="6"/>
        <v>0</v>
      </c>
      <c r="N24" s="67">
        <f t="shared" si="6"/>
        <v>0</v>
      </c>
      <c r="O24" s="67">
        <f t="shared" si="6"/>
        <v>0</v>
      </c>
      <c r="P24" s="67">
        <f t="shared" si="6"/>
        <v>0</v>
      </c>
      <c r="Q24" s="67">
        <f t="shared" si="6"/>
        <v>0</v>
      </c>
      <c r="R24" s="67">
        <f t="shared" si="6"/>
        <v>0</v>
      </c>
      <c r="S24" s="67">
        <f t="shared" si="6"/>
        <v>0</v>
      </c>
      <c r="T24" s="32">
        <f>S24-O24</f>
        <v>0</v>
      </c>
      <c r="U24" s="32" t="e">
        <f t="shared" si="5"/>
        <v>#DIV/0!</v>
      </c>
      <c r="V24" s="26"/>
    </row>
    <row r="25" spans="1:22" ht="15.75" customHeight="1">
      <c r="A25" s="404" t="s">
        <v>544</v>
      </c>
      <c r="B25" s="467"/>
      <c r="C25" s="437"/>
      <c r="D25" s="32"/>
      <c r="E25" s="32"/>
      <c r="F25" s="41" t="s">
        <v>23</v>
      </c>
      <c r="G25" s="38"/>
      <c r="H25" s="26"/>
      <c r="I25" s="26"/>
      <c r="J25" s="26"/>
      <c r="K25" s="26"/>
      <c r="L25" s="26"/>
      <c r="M25" s="26"/>
      <c r="N25" s="26"/>
      <c r="O25" s="26"/>
      <c r="P25" s="26"/>
      <c r="Q25" s="26"/>
      <c r="R25" s="26"/>
      <c r="S25" s="26"/>
      <c r="T25" s="32"/>
      <c r="U25" s="32" t="str">
        <f t="shared" si="5"/>
        <v/>
      </c>
      <c r="V25" s="26"/>
    </row>
    <row r="26" spans="1:22" ht="15.75" customHeight="1">
      <c r="A26" s="404" t="s">
        <v>260</v>
      </c>
      <c r="B26" s="467"/>
      <c r="C26" s="437"/>
      <c r="D26" s="32"/>
      <c r="E26" s="32"/>
      <c r="F26" s="41" t="s">
        <v>23</v>
      </c>
      <c r="G26" s="38"/>
      <c r="H26" s="26"/>
      <c r="I26" s="26"/>
      <c r="J26" s="26"/>
      <c r="K26" s="67">
        <f>K24-K25</f>
        <v>0</v>
      </c>
      <c r="L26" s="67">
        <f t="shared" ref="L26:S26" si="7">L24-L25</f>
        <v>0</v>
      </c>
      <c r="M26" s="67">
        <f t="shared" si="7"/>
        <v>0</v>
      </c>
      <c r="N26" s="67">
        <f t="shared" si="7"/>
        <v>0</v>
      </c>
      <c r="O26" s="67">
        <f t="shared" si="7"/>
        <v>0</v>
      </c>
      <c r="P26" s="67">
        <f t="shared" si="7"/>
        <v>0</v>
      </c>
      <c r="Q26" s="67">
        <f t="shared" si="7"/>
        <v>0</v>
      </c>
      <c r="R26" s="67">
        <f t="shared" si="7"/>
        <v>0</v>
      </c>
      <c r="S26" s="67">
        <f t="shared" si="7"/>
        <v>0</v>
      </c>
      <c r="T26" s="32">
        <f>S26-O26</f>
        <v>0</v>
      </c>
      <c r="U26" s="32" t="e">
        <f t="shared" si="5"/>
        <v>#DIV/0!</v>
      </c>
      <c r="V26" s="26"/>
    </row>
    <row r="27" spans="1:22" ht="15.75" customHeight="1">
      <c r="A27" s="28" t="str">
        <f>'4-7-1在建（土建）'!A28</f>
        <v>被评估单位（或产权持有单位）
填表人：</v>
      </c>
      <c r="B27" s="28"/>
      <c r="C27" s="28"/>
      <c r="D27" s="28"/>
      <c r="E27" s="28"/>
      <c r="K27" s="29">
        <f>'4-6-6电子设备'!J20</f>
        <v>0</v>
      </c>
      <c r="L27" s="29"/>
      <c r="M27" s="29"/>
      <c r="N27" s="29"/>
      <c r="O27" s="29"/>
      <c r="P27" s="29"/>
      <c r="Q27" s="29"/>
      <c r="R27" s="29"/>
      <c r="S27" s="29"/>
      <c r="T27" s="29"/>
      <c r="U27" s="29"/>
      <c r="V27" s="29"/>
    </row>
    <row r="28" spans="1:22" ht="15.75" customHeight="1">
      <c r="A28" s="28" t="str">
        <f>'4-7-1在建（土建）'!A29</f>
        <v>填表日期：2024年12月5日</v>
      </c>
      <c r="B28" s="28"/>
      <c r="C28" s="28"/>
      <c r="D28" s="28"/>
      <c r="E28" s="28"/>
    </row>
  </sheetData>
  <mergeCells count="18">
    <mergeCell ref="A1:V1"/>
    <mergeCell ref="A2:V2"/>
    <mergeCell ref="H4:K4"/>
    <mergeCell ref="L4:O4"/>
    <mergeCell ref="P4:S4"/>
    <mergeCell ref="D4:D5"/>
    <mergeCell ref="E4:E5"/>
    <mergeCell ref="F4:F5"/>
    <mergeCell ref="G4:G5"/>
    <mergeCell ref="T4:T5"/>
    <mergeCell ref="U4:U5"/>
    <mergeCell ref="V4:V5"/>
    <mergeCell ref="A24:C24"/>
    <mergeCell ref="A25:C25"/>
    <mergeCell ref="A26:C26"/>
    <mergeCell ref="A4:A5"/>
    <mergeCell ref="B4:B5"/>
    <mergeCell ref="C4:C5"/>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Roman,常规"4-7-2
&amp;"宋体,常规"共&amp;"Times New Roman,常规"&amp;N&amp;"宋体,常规"页第&amp;"Times New Roman,常规"&amp;P&amp;"宋体,常规"页</oddHeader>
  </headerFooter>
  <legacyDrawing r:id="rId1"/>
</worksheet>
</file>

<file path=xl/worksheets/sheet57.xml><?xml version="1.0" encoding="utf-8"?>
<worksheet xmlns="http://schemas.openxmlformats.org/spreadsheetml/2006/main" xmlns:r="http://schemas.openxmlformats.org/officeDocument/2006/relationships">
  <sheetPr codeName="Sheet48">
    <pageSetUpPr fitToPage="1"/>
  </sheetPr>
  <dimension ref="A1:S29"/>
  <sheetViews>
    <sheetView workbookViewId="0">
      <pane xSplit="6" ySplit="5" topLeftCell="G18" activePane="bottomRight" state="frozen"/>
      <selection pane="topRight"/>
      <selection pane="bottomLeft"/>
      <selection pane="bottomRight" activeCell="K28" sqref="K28"/>
    </sheetView>
  </sheetViews>
  <sheetFormatPr defaultColWidth="9" defaultRowHeight="15.75" customHeight="1"/>
  <cols>
    <col min="1" max="1" width="4" style="13" customWidth="1"/>
    <col min="2" max="2" width="19.69921875" style="13" customWidth="1"/>
    <col min="3" max="3" width="12.59765625" style="13" customWidth="1"/>
    <col min="4" max="4" width="4.5" style="13" customWidth="1"/>
    <col min="5" max="5" width="9.09765625" style="13" customWidth="1"/>
    <col min="6" max="6" width="8.19921875" style="13" customWidth="1"/>
    <col min="7" max="10" width="13.09765625" style="13" customWidth="1"/>
    <col min="11" max="11" width="8.19921875" style="13" customWidth="1"/>
    <col min="12" max="12" width="9" style="13"/>
    <col min="13" max="13" width="12.69921875" style="13" customWidth="1"/>
    <col min="14" max="14" width="7.69921875" style="13" customWidth="1"/>
    <col min="15" max="15" width="5.8984375" style="13" customWidth="1"/>
    <col min="16" max="16" width="8.09765625" style="13" customWidth="1"/>
    <col min="17" max="16384" width="9" style="13"/>
  </cols>
  <sheetData>
    <row r="1" spans="1:19" s="11" customFormat="1" ht="30" customHeight="1">
      <c r="A1" s="400" t="s">
        <v>545</v>
      </c>
      <c r="B1" s="403"/>
      <c r="C1" s="403"/>
      <c r="D1" s="403"/>
      <c r="E1" s="403"/>
      <c r="F1" s="403"/>
      <c r="G1" s="403"/>
      <c r="H1" s="403"/>
      <c r="I1" s="403"/>
      <c r="J1" s="403"/>
      <c r="K1" s="403"/>
      <c r="L1" s="403"/>
      <c r="M1" s="403"/>
      <c r="N1" s="403"/>
      <c r="O1" s="403"/>
      <c r="P1" s="403"/>
    </row>
    <row r="2" spans="1:19" ht="14.1" customHeight="1">
      <c r="A2" s="387" t="str">
        <f>'4-7-2在建（设备）'!A2:V2</f>
        <v>评估基准日：2024年12月5日</v>
      </c>
      <c r="B2" s="387"/>
      <c r="C2" s="387"/>
      <c r="D2" s="387"/>
      <c r="E2" s="387"/>
      <c r="F2" s="387"/>
      <c r="G2" s="387"/>
      <c r="H2" s="387"/>
      <c r="I2" s="387"/>
      <c r="J2" s="387"/>
      <c r="K2" s="401"/>
      <c r="L2" s="401"/>
      <c r="M2" s="401"/>
      <c r="N2" s="401"/>
      <c r="O2" s="401"/>
      <c r="P2" s="401"/>
    </row>
    <row r="3" spans="1:19" ht="15.75" customHeight="1">
      <c r="A3" s="16" t="str">
        <f>'4-7-2在建（设备）'!A3</f>
        <v>被评估单位（或产权持有人）：攀枝花市尚亿科技有限责任公司</v>
      </c>
      <c r="P3" s="57" t="s">
        <v>151</v>
      </c>
      <c r="Q3" s="95"/>
      <c r="R3" s="95"/>
      <c r="S3" s="95"/>
    </row>
    <row r="4" spans="1:19" s="12" customFormat="1" ht="15.75" customHeight="1">
      <c r="A4" s="407" t="s">
        <v>152</v>
      </c>
      <c r="B4" s="407" t="s">
        <v>546</v>
      </c>
      <c r="C4" s="407" t="s">
        <v>547</v>
      </c>
      <c r="D4" s="415" t="s">
        <v>548</v>
      </c>
      <c r="E4" s="499" t="str">
        <f>'4-7在建工程汇总'!C4</f>
        <v>账面价值</v>
      </c>
      <c r="F4" s="415"/>
      <c r="G4" s="415"/>
      <c r="H4" s="499" t="str">
        <f>'4-7在建工程汇总'!D4</f>
        <v>申报价值</v>
      </c>
      <c r="I4" s="415"/>
      <c r="J4" s="415"/>
      <c r="K4" s="393" t="s">
        <v>118</v>
      </c>
      <c r="L4" s="428"/>
      <c r="M4" s="394"/>
      <c r="N4" s="411" t="s">
        <v>119</v>
      </c>
      <c r="O4" s="415" t="s">
        <v>549</v>
      </c>
      <c r="P4" s="415" t="s">
        <v>212</v>
      </c>
    </row>
    <row r="5" spans="1:19" s="12" customFormat="1" ht="15.75" customHeight="1">
      <c r="A5" s="408"/>
      <c r="B5" s="408"/>
      <c r="C5" s="408"/>
      <c r="D5" s="408"/>
      <c r="E5" s="18" t="s">
        <v>333</v>
      </c>
      <c r="F5" s="18" t="s">
        <v>334</v>
      </c>
      <c r="G5" s="18" t="s">
        <v>335</v>
      </c>
      <c r="H5" s="18" t="s">
        <v>333</v>
      </c>
      <c r="I5" s="18" t="s">
        <v>334</v>
      </c>
      <c r="J5" s="18" t="s">
        <v>335</v>
      </c>
      <c r="K5" s="32" t="s">
        <v>336</v>
      </c>
      <c r="L5" s="18" t="s">
        <v>334</v>
      </c>
      <c r="M5" s="18" t="s">
        <v>335</v>
      </c>
      <c r="N5" s="458"/>
      <c r="O5" s="408"/>
      <c r="P5" s="408"/>
    </row>
    <row r="6" spans="1:19" ht="15.75" customHeight="1">
      <c r="A6" s="21"/>
      <c r="B6" s="22"/>
      <c r="C6" s="22"/>
      <c r="D6" s="21"/>
      <c r="E6" s="47"/>
      <c r="F6" s="32"/>
      <c r="G6" s="32"/>
      <c r="H6" s="32" t="str">
        <f>IF(E6="","",E6)</f>
        <v/>
      </c>
      <c r="I6" s="32" t="str">
        <f>IF(F6="","",F6)</f>
        <v/>
      </c>
      <c r="J6" s="32" t="str">
        <f>IF(G6="","",G6)</f>
        <v/>
      </c>
      <c r="K6" s="47" t="str">
        <f>IF(H6="","",H6)</f>
        <v/>
      </c>
      <c r="L6" s="32"/>
      <c r="M6" s="32"/>
      <c r="N6" s="32" t="str">
        <f>IF(J6="","",M6-J6)</f>
        <v/>
      </c>
      <c r="O6" s="32" t="str">
        <f>IF(J6="","",(M6-J6)/J6*100)</f>
        <v/>
      </c>
      <c r="P6" s="26"/>
    </row>
    <row r="7" spans="1:19" ht="15.75" customHeight="1">
      <c r="A7" s="21"/>
      <c r="B7" s="22"/>
      <c r="C7" s="22"/>
      <c r="D7" s="21"/>
      <c r="E7" s="47"/>
      <c r="F7" s="32"/>
      <c r="G7" s="32"/>
      <c r="H7" s="32" t="str">
        <f t="shared" ref="H7:H24" si="0">IF(E7="","",E7)</f>
        <v/>
      </c>
      <c r="I7" s="32" t="str">
        <f t="shared" ref="I7:I24" si="1">IF(F7="","",F7)</f>
        <v/>
      </c>
      <c r="J7" s="32" t="str">
        <f t="shared" ref="J7:J24" si="2">IF(G7="","",G7)</f>
        <v/>
      </c>
      <c r="K7" s="47" t="str">
        <f t="shared" ref="K7:K24" si="3">IF(H7="","",H7)</f>
        <v/>
      </c>
      <c r="L7" s="32"/>
      <c r="M7" s="32"/>
      <c r="N7" s="32" t="str">
        <f t="shared" ref="N7:N24" si="4">IF(J7="","",M7-J7)</f>
        <v/>
      </c>
      <c r="O7" s="32" t="str">
        <f t="shared" ref="O7:O24" si="5">IF(J7="","",(M7-J7)/J7*100)</f>
        <v/>
      </c>
      <c r="P7" s="26"/>
    </row>
    <row r="8" spans="1:19" ht="15.75" customHeight="1">
      <c r="A8" s="21"/>
      <c r="B8" s="22"/>
      <c r="C8" s="22"/>
      <c r="D8" s="21"/>
      <c r="E8" s="47"/>
      <c r="F8" s="32"/>
      <c r="G8" s="32"/>
      <c r="H8" s="32" t="str">
        <f t="shared" si="0"/>
        <v/>
      </c>
      <c r="I8" s="32" t="str">
        <f t="shared" si="1"/>
        <v/>
      </c>
      <c r="J8" s="32" t="str">
        <f t="shared" si="2"/>
        <v/>
      </c>
      <c r="K8" s="47" t="str">
        <f t="shared" si="3"/>
        <v/>
      </c>
      <c r="L8" s="32"/>
      <c r="M8" s="32"/>
      <c r="N8" s="32" t="str">
        <f t="shared" si="4"/>
        <v/>
      </c>
      <c r="O8" s="32" t="str">
        <f t="shared" si="5"/>
        <v/>
      </c>
      <c r="P8" s="26"/>
    </row>
    <row r="9" spans="1:19" ht="15.75" customHeight="1">
      <c r="A9" s="21"/>
      <c r="B9" s="22"/>
      <c r="C9" s="22"/>
      <c r="D9" s="21"/>
      <c r="E9" s="47"/>
      <c r="F9" s="32"/>
      <c r="G9" s="32"/>
      <c r="H9" s="32" t="str">
        <f t="shared" si="0"/>
        <v/>
      </c>
      <c r="I9" s="32" t="str">
        <f t="shared" si="1"/>
        <v/>
      </c>
      <c r="J9" s="32" t="str">
        <f t="shared" si="2"/>
        <v/>
      </c>
      <c r="K9" s="47" t="str">
        <f t="shared" si="3"/>
        <v/>
      </c>
      <c r="L9" s="32"/>
      <c r="M9" s="32"/>
      <c r="N9" s="32" t="str">
        <f t="shared" si="4"/>
        <v/>
      </c>
      <c r="O9" s="32" t="str">
        <f t="shared" si="5"/>
        <v/>
      </c>
      <c r="P9" s="26"/>
    </row>
    <row r="10" spans="1:19" ht="15.75" customHeight="1">
      <c r="A10" s="21"/>
      <c r="B10" s="22"/>
      <c r="C10" s="22"/>
      <c r="D10" s="21"/>
      <c r="E10" s="47"/>
      <c r="F10" s="32"/>
      <c r="G10" s="32"/>
      <c r="H10" s="32" t="str">
        <f t="shared" si="0"/>
        <v/>
      </c>
      <c r="I10" s="32" t="str">
        <f t="shared" si="1"/>
        <v/>
      </c>
      <c r="J10" s="32" t="str">
        <f t="shared" si="2"/>
        <v/>
      </c>
      <c r="K10" s="47" t="str">
        <f t="shared" si="3"/>
        <v/>
      </c>
      <c r="L10" s="32"/>
      <c r="M10" s="32"/>
      <c r="N10" s="32" t="str">
        <f t="shared" si="4"/>
        <v/>
      </c>
      <c r="O10" s="32" t="str">
        <f t="shared" si="5"/>
        <v/>
      </c>
      <c r="P10" s="26"/>
    </row>
    <row r="11" spans="1:19" ht="15.75" customHeight="1">
      <c r="A11" s="21"/>
      <c r="B11" s="22"/>
      <c r="C11" s="22"/>
      <c r="D11" s="21"/>
      <c r="E11" s="47"/>
      <c r="F11" s="32"/>
      <c r="G11" s="32"/>
      <c r="H11" s="32" t="str">
        <f t="shared" si="0"/>
        <v/>
      </c>
      <c r="I11" s="32" t="str">
        <f t="shared" si="1"/>
        <v/>
      </c>
      <c r="J11" s="32" t="str">
        <f t="shared" si="2"/>
        <v/>
      </c>
      <c r="K11" s="47" t="str">
        <f t="shared" si="3"/>
        <v/>
      </c>
      <c r="L11" s="32"/>
      <c r="M11" s="32"/>
      <c r="N11" s="32" t="str">
        <f t="shared" si="4"/>
        <v/>
      </c>
      <c r="O11" s="32" t="str">
        <f t="shared" si="5"/>
        <v/>
      </c>
      <c r="P11" s="26"/>
    </row>
    <row r="12" spans="1:19" ht="15.75" customHeight="1">
      <c r="A12" s="21"/>
      <c r="B12" s="22"/>
      <c r="C12" s="22"/>
      <c r="D12" s="21"/>
      <c r="E12" s="47"/>
      <c r="F12" s="32"/>
      <c r="G12" s="32"/>
      <c r="H12" s="32" t="str">
        <f t="shared" si="0"/>
        <v/>
      </c>
      <c r="I12" s="32" t="str">
        <f t="shared" si="1"/>
        <v/>
      </c>
      <c r="J12" s="32" t="str">
        <f t="shared" si="2"/>
        <v/>
      </c>
      <c r="K12" s="47" t="str">
        <f t="shared" si="3"/>
        <v/>
      </c>
      <c r="L12" s="32"/>
      <c r="M12" s="32"/>
      <c r="N12" s="32" t="str">
        <f t="shared" si="4"/>
        <v/>
      </c>
      <c r="O12" s="32" t="str">
        <f t="shared" si="5"/>
        <v/>
      </c>
      <c r="P12" s="26"/>
    </row>
    <row r="13" spans="1:19" ht="15.75" customHeight="1">
      <c r="A13" s="21"/>
      <c r="B13" s="22"/>
      <c r="C13" s="22"/>
      <c r="D13" s="21"/>
      <c r="E13" s="47"/>
      <c r="F13" s="32"/>
      <c r="G13" s="32"/>
      <c r="H13" s="32" t="str">
        <f t="shared" si="0"/>
        <v/>
      </c>
      <c r="I13" s="32" t="str">
        <f t="shared" si="1"/>
        <v/>
      </c>
      <c r="J13" s="32" t="str">
        <f t="shared" si="2"/>
        <v/>
      </c>
      <c r="K13" s="47" t="str">
        <f t="shared" si="3"/>
        <v/>
      </c>
      <c r="L13" s="32"/>
      <c r="M13" s="32"/>
      <c r="N13" s="32" t="str">
        <f t="shared" si="4"/>
        <v/>
      </c>
      <c r="O13" s="32" t="str">
        <f t="shared" si="5"/>
        <v/>
      </c>
      <c r="P13" s="26"/>
    </row>
    <row r="14" spans="1:19" ht="15.75" customHeight="1">
      <c r="A14" s="21"/>
      <c r="B14" s="22"/>
      <c r="C14" s="22"/>
      <c r="D14" s="21"/>
      <c r="E14" s="47"/>
      <c r="F14" s="32"/>
      <c r="G14" s="32"/>
      <c r="H14" s="32" t="str">
        <f t="shared" si="0"/>
        <v/>
      </c>
      <c r="I14" s="32" t="str">
        <f t="shared" si="1"/>
        <v/>
      </c>
      <c r="J14" s="32" t="str">
        <f t="shared" si="2"/>
        <v/>
      </c>
      <c r="K14" s="47" t="str">
        <f t="shared" si="3"/>
        <v/>
      </c>
      <c r="L14" s="32"/>
      <c r="M14" s="32"/>
      <c r="N14" s="32" t="str">
        <f t="shared" si="4"/>
        <v/>
      </c>
      <c r="O14" s="32" t="str">
        <f t="shared" si="5"/>
        <v/>
      </c>
      <c r="P14" s="26"/>
    </row>
    <row r="15" spans="1:19" ht="15.75" customHeight="1">
      <c r="A15" s="21"/>
      <c r="B15" s="22"/>
      <c r="C15" s="22"/>
      <c r="D15" s="21"/>
      <c r="E15" s="47"/>
      <c r="F15" s="32"/>
      <c r="G15" s="32"/>
      <c r="H15" s="32" t="str">
        <f t="shared" si="0"/>
        <v/>
      </c>
      <c r="I15" s="32" t="str">
        <f t="shared" si="1"/>
        <v/>
      </c>
      <c r="J15" s="32" t="str">
        <f t="shared" si="2"/>
        <v/>
      </c>
      <c r="K15" s="47" t="str">
        <f t="shared" si="3"/>
        <v/>
      </c>
      <c r="L15" s="32"/>
      <c r="M15" s="32"/>
      <c r="N15" s="32" t="str">
        <f t="shared" si="4"/>
        <v/>
      </c>
      <c r="O15" s="32" t="str">
        <f t="shared" si="5"/>
        <v/>
      </c>
      <c r="P15" s="26"/>
    </row>
    <row r="16" spans="1:19" ht="15.75" customHeight="1">
      <c r="A16" s="21"/>
      <c r="B16" s="22"/>
      <c r="C16" s="22"/>
      <c r="D16" s="21"/>
      <c r="E16" s="47"/>
      <c r="F16" s="32"/>
      <c r="G16" s="32"/>
      <c r="H16" s="32" t="str">
        <f t="shared" si="0"/>
        <v/>
      </c>
      <c r="I16" s="32" t="str">
        <f t="shared" si="1"/>
        <v/>
      </c>
      <c r="J16" s="32" t="str">
        <f t="shared" si="2"/>
        <v/>
      </c>
      <c r="K16" s="47" t="str">
        <f t="shared" si="3"/>
        <v/>
      </c>
      <c r="L16" s="32"/>
      <c r="M16" s="32"/>
      <c r="N16" s="32" t="str">
        <f t="shared" si="4"/>
        <v/>
      </c>
      <c r="O16" s="32" t="str">
        <f t="shared" si="5"/>
        <v/>
      </c>
      <c r="P16" s="26"/>
    </row>
    <row r="17" spans="1:16" ht="15.75" customHeight="1">
      <c r="A17" s="21"/>
      <c r="B17" s="22"/>
      <c r="C17" s="22"/>
      <c r="D17" s="21"/>
      <c r="E17" s="47"/>
      <c r="F17" s="32"/>
      <c r="G17" s="32"/>
      <c r="H17" s="32" t="str">
        <f t="shared" si="0"/>
        <v/>
      </c>
      <c r="I17" s="32" t="str">
        <f t="shared" si="1"/>
        <v/>
      </c>
      <c r="J17" s="32" t="str">
        <f t="shared" si="2"/>
        <v/>
      </c>
      <c r="K17" s="47" t="str">
        <f t="shared" si="3"/>
        <v/>
      </c>
      <c r="L17" s="32"/>
      <c r="M17" s="32"/>
      <c r="N17" s="32" t="str">
        <f t="shared" si="4"/>
        <v/>
      </c>
      <c r="O17" s="32" t="str">
        <f t="shared" si="5"/>
        <v/>
      </c>
      <c r="P17" s="26"/>
    </row>
    <row r="18" spans="1:16" ht="15.75" customHeight="1">
      <c r="A18" s="21"/>
      <c r="B18" s="22"/>
      <c r="C18" s="22"/>
      <c r="D18" s="21"/>
      <c r="E18" s="47"/>
      <c r="F18" s="32"/>
      <c r="G18" s="32"/>
      <c r="H18" s="32" t="str">
        <f t="shared" si="0"/>
        <v/>
      </c>
      <c r="I18" s="32" t="str">
        <f t="shared" si="1"/>
        <v/>
      </c>
      <c r="J18" s="32" t="str">
        <f t="shared" si="2"/>
        <v/>
      </c>
      <c r="K18" s="47" t="str">
        <f t="shared" si="3"/>
        <v/>
      </c>
      <c r="L18" s="32"/>
      <c r="M18" s="32"/>
      <c r="N18" s="32" t="str">
        <f t="shared" si="4"/>
        <v/>
      </c>
      <c r="O18" s="32" t="str">
        <f t="shared" si="5"/>
        <v/>
      </c>
      <c r="P18" s="26"/>
    </row>
    <row r="19" spans="1:16" ht="15.75" customHeight="1">
      <c r="A19" s="21"/>
      <c r="B19" s="22"/>
      <c r="C19" s="22"/>
      <c r="D19" s="21"/>
      <c r="E19" s="47"/>
      <c r="F19" s="32"/>
      <c r="G19" s="32"/>
      <c r="H19" s="32" t="str">
        <f t="shared" si="0"/>
        <v/>
      </c>
      <c r="I19" s="32" t="str">
        <f t="shared" si="1"/>
        <v/>
      </c>
      <c r="J19" s="32" t="str">
        <f t="shared" si="2"/>
        <v/>
      </c>
      <c r="K19" s="47" t="str">
        <f t="shared" si="3"/>
        <v/>
      </c>
      <c r="L19" s="32"/>
      <c r="M19" s="32"/>
      <c r="N19" s="32" t="str">
        <f t="shared" si="4"/>
        <v/>
      </c>
      <c r="O19" s="32" t="str">
        <f t="shared" si="5"/>
        <v/>
      </c>
      <c r="P19" s="26"/>
    </row>
    <row r="20" spans="1:16" ht="15.75" customHeight="1">
      <c r="A20" s="21"/>
      <c r="B20" s="22"/>
      <c r="C20" s="22"/>
      <c r="D20" s="21"/>
      <c r="E20" s="47"/>
      <c r="F20" s="32"/>
      <c r="G20" s="32"/>
      <c r="H20" s="32" t="str">
        <f t="shared" si="0"/>
        <v/>
      </c>
      <c r="I20" s="32" t="str">
        <f t="shared" si="1"/>
        <v/>
      </c>
      <c r="J20" s="32" t="str">
        <f t="shared" si="2"/>
        <v/>
      </c>
      <c r="K20" s="47" t="str">
        <f t="shared" si="3"/>
        <v/>
      </c>
      <c r="L20" s="32"/>
      <c r="M20" s="32"/>
      <c r="N20" s="32" t="str">
        <f t="shared" si="4"/>
        <v/>
      </c>
      <c r="O20" s="32" t="str">
        <f t="shared" si="5"/>
        <v/>
      </c>
      <c r="P20" s="26"/>
    </row>
    <row r="21" spans="1:16" ht="15.75" customHeight="1">
      <c r="A21" s="21"/>
      <c r="B21" s="22"/>
      <c r="C21" s="22"/>
      <c r="D21" s="21"/>
      <c r="E21" s="47"/>
      <c r="F21" s="32"/>
      <c r="G21" s="32"/>
      <c r="H21" s="32" t="str">
        <f t="shared" si="0"/>
        <v/>
      </c>
      <c r="I21" s="32" t="str">
        <f t="shared" si="1"/>
        <v/>
      </c>
      <c r="J21" s="32" t="str">
        <f t="shared" si="2"/>
        <v/>
      </c>
      <c r="K21" s="47" t="str">
        <f t="shared" si="3"/>
        <v/>
      </c>
      <c r="L21" s="32"/>
      <c r="M21" s="32"/>
      <c r="N21" s="32" t="str">
        <f t="shared" si="4"/>
        <v/>
      </c>
      <c r="O21" s="32" t="str">
        <f t="shared" si="5"/>
        <v/>
      </c>
      <c r="P21" s="26"/>
    </row>
    <row r="22" spans="1:16" ht="15.75" customHeight="1">
      <c r="A22" s="21"/>
      <c r="B22" s="22"/>
      <c r="C22" s="22"/>
      <c r="D22" s="21"/>
      <c r="E22" s="47"/>
      <c r="F22" s="32"/>
      <c r="G22" s="32"/>
      <c r="H22" s="32" t="str">
        <f t="shared" si="0"/>
        <v/>
      </c>
      <c r="I22" s="32" t="str">
        <f t="shared" si="1"/>
        <v/>
      </c>
      <c r="J22" s="32" t="str">
        <f t="shared" si="2"/>
        <v/>
      </c>
      <c r="K22" s="47" t="str">
        <f t="shared" si="3"/>
        <v/>
      </c>
      <c r="L22" s="32"/>
      <c r="M22" s="32"/>
      <c r="N22" s="32" t="str">
        <f t="shared" si="4"/>
        <v/>
      </c>
      <c r="O22" s="32" t="str">
        <f t="shared" si="5"/>
        <v/>
      </c>
      <c r="P22" s="26"/>
    </row>
    <row r="23" spans="1:16" ht="15.75" customHeight="1">
      <c r="A23" s="21"/>
      <c r="B23" s="22"/>
      <c r="C23" s="22"/>
      <c r="D23" s="21"/>
      <c r="E23" s="47"/>
      <c r="F23" s="32"/>
      <c r="G23" s="32"/>
      <c r="H23" s="32" t="str">
        <f t="shared" si="0"/>
        <v/>
      </c>
      <c r="I23" s="32" t="str">
        <f t="shared" si="1"/>
        <v/>
      </c>
      <c r="J23" s="32" t="str">
        <f t="shared" si="2"/>
        <v/>
      </c>
      <c r="K23" s="47" t="str">
        <f t="shared" si="3"/>
        <v/>
      </c>
      <c r="L23" s="32"/>
      <c r="M23" s="32"/>
      <c r="N23" s="32" t="str">
        <f t="shared" si="4"/>
        <v/>
      </c>
      <c r="O23" s="32" t="str">
        <f t="shared" si="5"/>
        <v/>
      </c>
      <c r="P23" s="26"/>
    </row>
    <row r="24" spans="1:16" ht="15.75" customHeight="1">
      <c r="A24" s="21"/>
      <c r="B24" s="22"/>
      <c r="C24" s="22"/>
      <c r="D24" s="21"/>
      <c r="E24" s="47"/>
      <c r="F24" s="32"/>
      <c r="G24" s="32"/>
      <c r="H24" s="32" t="str">
        <f t="shared" si="0"/>
        <v/>
      </c>
      <c r="I24" s="32" t="str">
        <f t="shared" si="1"/>
        <v/>
      </c>
      <c r="J24" s="32" t="str">
        <f t="shared" si="2"/>
        <v/>
      </c>
      <c r="K24" s="47" t="str">
        <f t="shared" si="3"/>
        <v/>
      </c>
      <c r="L24" s="32"/>
      <c r="M24" s="32"/>
      <c r="N24" s="32" t="str">
        <f t="shared" si="4"/>
        <v/>
      </c>
      <c r="O24" s="32" t="str">
        <f t="shared" si="5"/>
        <v/>
      </c>
      <c r="P24" s="26"/>
    </row>
    <row r="25" spans="1:16" ht="15.75" customHeight="1">
      <c r="A25" s="393" t="s">
        <v>283</v>
      </c>
      <c r="B25" s="428"/>
      <c r="C25" s="428"/>
      <c r="D25" s="394"/>
      <c r="E25" s="47"/>
      <c r="F25" s="32"/>
      <c r="G25" s="32">
        <f>SUM(G6:G24)</f>
        <v>0</v>
      </c>
      <c r="H25" s="32"/>
      <c r="I25" s="32"/>
      <c r="J25" s="32">
        <f>SUM(J6:J24)</f>
        <v>0</v>
      </c>
      <c r="K25" s="32"/>
      <c r="L25" s="32"/>
      <c r="M25" s="32">
        <f>SUM(M6:M24)</f>
        <v>0</v>
      </c>
      <c r="N25" s="32">
        <f>M25-J25</f>
        <v>0</v>
      </c>
      <c r="O25" s="32" t="str">
        <f>IF(J25=0,"",(M25-J25)/J25*100)</f>
        <v/>
      </c>
      <c r="P25" s="26"/>
    </row>
    <row r="26" spans="1:16" ht="15.75" customHeight="1">
      <c r="A26" s="393" t="s">
        <v>550</v>
      </c>
      <c r="B26" s="428"/>
      <c r="C26" s="428"/>
      <c r="D26" s="394"/>
      <c r="E26" s="47"/>
      <c r="F26" s="32"/>
      <c r="G26" s="32"/>
      <c r="H26" s="32"/>
      <c r="I26" s="32"/>
      <c r="J26" s="32"/>
      <c r="K26" s="47"/>
      <c r="L26" s="32"/>
      <c r="M26" s="32"/>
      <c r="N26" s="32">
        <f>M26-J26</f>
        <v>0</v>
      </c>
      <c r="O26" s="32" t="str">
        <f>IF(J26=0,"",(M26-J26)/J26*100)</f>
        <v/>
      </c>
      <c r="P26" s="26"/>
    </row>
    <row r="27" spans="1:16" ht="15.75" customHeight="1">
      <c r="A27" s="393" t="s">
        <v>219</v>
      </c>
      <c r="B27" s="428"/>
      <c r="C27" s="428"/>
      <c r="D27" s="394"/>
      <c r="E27" s="47"/>
      <c r="F27" s="32"/>
      <c r="G27" s="32">
        <f>G25-G26</f>
        <v>0</v>
      </c>
      <c r="H27" s="32"/>
      <c r="I27" s="32"/>
      <c r="J27" s="32">
        <f>J25-J26</f>
        <v>0</v>
      </c>
      <c r="K27" s="32"/>
      <c r="L27" s="32"/>
      <c r="M27" s="32">
        <f>M25-M26</f>
        <v>0</v>
      </c>
      <c r="N27" s="32">
        <f>M27-J27</f>
        <v>0</v>
      </c>
      <c r="O27" s="32" t="str">
        <f>IF(J27=0,"",(M27-J27)/J27*100)</f>
        <v/>
      </c>
      <c r="P27" s="26"/>
    </row>
    <row r="28" spans="1:16" ht="15.75" customHeight="1">
      <c r="A28" s="28" t="str">
        <f>'4-7-2在建（设备）'!A27</f>
        <v>被评估单位（或产权持有单位）
填表人：</v>
      </c>
      <c r="B28" s="28"/>
      <c r="C28" s="28"/>
      <c r="D28" s="28"/>
      <c r="E28" s="28"/>
      <c r="K28" s="29" t="str">
        <f>'3-9-8在用周转材料'!J17</f>
        <v>资产评估专业人员：邓晓川、张文斌</v>
      </c>
      <c r="L28" s="29"/>
      <c r="M28" s="29"/>
      <c r="N28" s="29"/>
      <c r="O28" s="29"/>
      <c r="P28" s="29"/>
    </row>
    <row r="29" spans="1:16" ht="15.75" customHeight="1">
      <c r="A29" s="28" t="str">
        <f>'4-7-2在建（设备）'!A28</f>
        <v>填表日期：2024年12月5日</v>
      </c>
      <c r="B29" s="28"/>
      <c r="C29" s="28"/>
      <c r="D29" s="28"/>
      <c r="E29" s="28"/>
    </row>
  </sheetData>
  <mergeCells count="15">
    <mergeCell ref="A1:P1"/>
    <mergeCell ref="A2:P2"/>
    <mergeCell ref="E4:G4"/>
    <mergeCell ref="H4:J4"/>
    <mergeCell ref="K4:M4"/>
    <mergeCell ref="N4:N5"/>
    <mergeCell ref="O4:O5"/>
    <mergeCell ref="P4:P5"/>
    <mergeCell ref="A25:D25"/>
    <mergeCell ref="A26:D26"/>
    <mergeCell ref="A27:D27"/>
    <mergeCell ref="A4:A5"/>
    <mergeCell ref="B4:B5"/>
    <mergeCell ref="C4:C5"/>
    <mergeCell ref="D4:D5"/>
  </mergeCells>
  <phoneticPr fontId="19" type="noConversion"/>
  <printOptions horizontalCentered="1"/>
  <pageMargins left="0.39370078740157499" right="0.39370078740157499" top="0.86614173228346403" bottom="0.86614173228346403" header="1.0629921259842501" footer="0.511811023622047"/>
  <pageSetup paperSize="9" scale="86" fitToHeight="0" orientation="landscape"/>
  <headerFooter scaleWithDoc="0">
    <oddHeader>&amp;R&amp;"宋体,常规"&amp;10表&amp;"Times New Roman,常规"4-8
&amp;"宋体,常规"共&amp;"Times New Roman,常规"&amp;N&amp;"宋体,常规"页第&amp;"Times New Roman,常规"&amp;P&amp;"宋体,常规"页</oddHeader>
  </headerFooter>
</worksheet>
</file>

<file path=xl/worksheets/sheet58.xml><?xml version="1.0" encoding="utf-8"?>
<worksheet xmlns="http://schemas.openxmlformats.org/spreadsheetml/2006/main" xmlns:r="http://schemas.openxmlformats.org/officeDocument/2006/relationships">
  <sheetPr codeName="Sheet51">
    <tabColor rgb="FF00B050"/>
    <pageSetUpPr fitToPage="1"/>
  </sheetPr>
  <dimension ref="A1:I28"/>
  <sheetViews>
    <sheetView workbookViewId="0">
      <pane xSplit="4" ySplit="4" topLeftCell="E5" activePane="bottomRight" state="frozen"/>
      <selection pane="topRight"/>
      <selection pane="bottomLeft"/>
      <selection pane="bottomRight" activeCell="B5" sqref="B5:D10"/>
    </sheetView>
  </sheetViews>
  <sheetFormatPr defaultColWidth="9" defaultRowHeight="15.75" customHeight="1"/>
  <cols>
    <col min="1" max="1" width="5.5" style="13" customWidth="1"/>
    <col min="2" max="2" width="29.19921875" style="13" customWidth="1"/>
    <col min="3" max="3" width="12" style="14" customWidth="1"/>
    <col min="4" max="5" width="14.09765625" style="13" customWidth="1"/>
    <col min="6" max="6" width="14.5" style="13" customWidth="1"/>
    <col min="7" max="7" width="14.69921875" style="13" customWidth="1"/>
    <col min="8" max="8" width="13.09765625" style="13" customWidth="1"/>
    <col min="9" max="9" width="22.69921875" style="13" customWidth="1"/>
    <col min="10" max="16384" width="9" style="13"/>
  </cols>
  <sheetData>
    <row r="1" spans="1:9" s="11" customFormat="1" ht="30" customHeight="1">
      <c r="A1" s="400" t="s">
        <v>551</v>
      </c>
      <c r="B1" s="403"/>
      <c r="C1" s="403"/>
      <c r="D1" s="403"/>
      <c r="E1" s="403"/>
      <c r="F1" s="403"/>
      <c r="G1" s="403"/>
      <c r="H1" s="403"/>
      <c r="I1" s="403"/>
    </row>
    <row r="2" spans="1:9" ht="14.1" customHeight="1">
      <c r="A2" s="387" t="str">
        <f>'4-8工程物资'!A2:P2</f>
        <v>评估基准日：2024年12月5日</v>
      </c>
      <c r="B2" s="387"/>
      <c r="C2" s="387"/>
      <c r="D2" s="387"/>
      <c r="E2" s="387"/>
      <c r="F2" s="387"/>
      <c r="G2" s="387"/>
      <c r="H2" s="387"/>
      <c r="I2" s="387"/>
    </row>
    <row r="3" spans="1:9" ht="15.75" customHeight="1">
      <c r="A3" s="16" t="str">
        <f>'4-8工程物资'!A3</f>
        <v>被评估单位（或产权持有人）：攀枝花市尚亿科技有限责任公司</v>
      </c>
      <c r="I3" s="17" t="s">
        <v>151</v>
      </c>
    </row>
    <row r="4" spans="1:9" s="12" customFormat="1" ht="15.75" customHeight="1">
      <c r="A4" s="18" t="s">
        <v>152</v>
      </c>
      <c r="B4" s="18" t="s">
        <v>552</v>
      </c>
      <c r="C4" s="19" t="s">
        <v>288</v>
      </c>
      <c r="D4" s="98" t="str">
        <f>'4-7在建工程汇总'!C4</f>
        <v>账面价值</v>
      </c>
      <c r="E4" s="98" t="str">
        <f>'4-7在建工程汇总'!D4</f>
        <v>申报价值</v>
      </c>
      <c r="F4" s="18" t="s">
        <v>118</v>
      </c>
      <c r="G4" s="18" t="s">
        <v>119</v>
      </c>
      <c r="H4" s="18" t="s">
        <v>253</v>
      </c>
      <c r="I4" s="18" t="s">
        <v>212</v>
      </c>
    </row>
    <row r="5" spans="1:9" ht="15.75" customHeight="1">
      <c r="A5" s="21"/>
      <c r="B5" s="22"/>
      <c r="C5" s="23"/>
      <c r="D5" s="32"/>
      <c r="E5" s="25" t="str">
        <f>IF(D5="","",D5)</f>
        <v/>
      </c>
      <c r="F5" s="25"/>
      <c r="G5" s="25" t="str">
        <f>IF(E5="","",F5-E5)</f>
        <v/>
      </c>
      <c r="H5" s="25" t="str">
        <f>IF(E5="","",G5/E5*100)</f>
        <v/>
      </c>
      <c r="I5" s="26"/>
    </row>
    <row r="6" spans="1:9" ht="15.75" customHeight="1">
      <c r="A6" s="21"/>
      <c r="B6" s="22"/>
      <c r="C6" s="23"/>
      <c r="D6" s="32"/>
      <c r="E6" s="25" t="str">
        <f t="shared" ref="E6:E25" si="0">IF(D6="","",D6)</f>
        <v/>
      </c>
      <c r="F6" s="25"/>
      <c r="G6" s="25" t="str">
        <f t="shared" ref="G6:G25" si="1">IF(E6="","",F6-E6)</f>
        <v/>
      </c>
      <c r="H6" s="25" t="str">
        <f t="shared" ref="H6:H25" si="2">IF(E6="","",G6/E6*100)</f>
        <v/>
      </c>
      <c r="I6" s="26"/>
    </row>
    <row r="7" spans="1:9" ht="15.75" customHeight="1">
      <c r="A7" s="21"/>
      <c r="B7" s="22"/>
      <c r="C7" s="23"/>
      <c r="D7" s="32"/>
      <c r="E7" s="25" t="str">
        <f t="shared" si="0"/>
        <v/>
      </c>
      <c r="F7" s="25"/>
      <c r="G7" s="25" t="str">
        <f t="shared" si="1"/>
        <v/>
      </c>
      <c r="H7" s="25" t="str">
        <f t="shared" si="2"/>
        <v/>
      </c>
      <c r="I7" s="26"/>
    </row>
    <row r="8" spans="1:9" ht="15.75" customHeight="1">
      <c r="A8" s="21"/>
      <c r="B8" s="22"/>
      <c r="C8" s="23"/>
      <c r="D8" s="32"/>
      <c r="E8" s="25" t="str">
        <f t="shared" si="0"/>
        <v/>
      </c>
      <c r="F8" s="25"/>
      <c r="G8" s="25" t="str">
        <f t="shared" si="1"/>
        <v/>
      </c>
      <c r="H8" s="25" t="str">
        <f t="shared" si="2"/>
        <v/>
      </c>
      <c r="I8" s="26"/>
    </row>
    <row r="9" spans="1:9" ht="15.75" customHeight="1">
      <c r="A9" s="21"/>
      <c r="B9" s="22"/>
      <c r="C9" s="23"/>
      <c r="D9" s="32"/>
      <c r="E9" s="25" t="str">
        <f t="shared" si="0"/>
        <v/>
      </c>
      <c r="F9" s="25"/>
      <c r="G9" s="25" t="str">
        <f t="shared" si="1"/>
        <v/>
      </c>
      <c r="H9" s="25" t="str">
        <f t="shared" si="2"/>
        <v/>
      </c>
      <c r="I9" s="26"/>
    </row>
    <row r="10" spans="1:9" ht="15.75" customHeight="1">
      <c r="A10" s="21"/>
      <c r="B10" s="22"/>
      <c r="C10" s="23"/>
      <c r="D10" s="32"/>
      <c r="E10" s="25" t="str">
        <f t="shared" si="0"/>
        <v/>
      </c>
      <c r="F10" s="25"/>
      <c r="G10" s="25" t="str">
        <f t="shared" si="1"/>
        <v/>
      </c>
      <c r="H10" s="25" t="str">
        <f t="shared" si="2"/>
        <v/>
      </c>
      <c r="I10" s="26"/>
    </row>
    <row r="11" spans="1:9" ht="15.75" customHeight="1">
      <c r="A11" s="21"/>
      <c r="B11" s="22"/>
      <c r="C11" s="23"/>
      <c r="D11" s="32"/>
      <c r="E11" s="25" t="str">
        <f t="shared" si="0"/>
        <v/>
      </c>
      <c r="F11" s="25"/>
      <c r="G11" s="25" t="str">
        <f t="shared" si="1"/>
        <v/>
      </c>
      <c r="H11" s="25" t="str">
        <f t="shared" si="2"/>
        <v/>
      </c>
      <c r="I11" s="26"/>
    </row>
    <row r="12" spans="1:9" ht="15.75" customHeight="1">
      <c r="A12" s="21"/>
      <c r="B12" s="22"/>
      <c r="C12" s="23"/>
      <c r="D12" s="32"/>
      <c r="E12" s="25" t="str">
        <f t="shared" si="0"/>
        <v/>
      </c>
      <c r="F12" s="25"/>
      <c r="G12" s="25" t="str">
        <f t="shared" si="1"/>
        <v/>
      </c>
      <c r="H12" s="25" t="str">
        <f t="shared" si="2"/>
        <v/>
      </c>
      <c r="I12" s="26"/>
    </row>
    <row r="13" spans="1:9" ht="15.75" customHeight="1">
      <c r="A13" s="21"/>
      <c r="B13" s="22"/>
      <c r="C13" s="23"/>
      <c r="D13" s="32"/>
      <c r="E13" s="25" t="str">
        <f t="shared" si="0"/>
        <v/>
      </c>
      <c r="F13" s="25"/>
      <c r="G13" s="25" t="str">
        <f t="shared" si="1"/>
        <v/>
      </c>
      <c r="H13" s="25" t="str">
        <f t="shared" si="2"/>
        <v/>
      </c>
      <c r="I13" s="26"/>
    </row>
    <row r="14" spans="1:9" ht="15.75" customHeight="1">
      <c r="A14" s="21"/>
      <c r="B14" s="22"/>
      <c r="C14" s="23"/>
      <c r="D14" s="32"/>
      <c r="E14" s="25" t="str">
        <f t="shared" si="0"/>
        <v/>
      </c>
      <c r="F14" s="25"/>
      <c r="G14" s="25" t="str">
        <f t="shared" si="1"/>
        <v/>
      </c>
      <c r="H14" s="25" t="str">
        <f t="shared" si="2"/>
        <v/>
      </c>
      <c r="I14" s="26"/>
    </row>
    <row r="15" spans="1:9" ht="15.75" customHeight="1">
      <c r="A15" s="21"/>
      <c r="B15" s="22"/>
      <c r="C15" s="23"/>
      <c r="D15" s="32"/>
      <c r="E15" s="25" t="str">
        <f t="shared" si="0"/>
        <v/>
      </c>
      <c r="F15" s="25"/>
      <c r="G15" s="25" t="str">
        <f t="shared" si="1"/>
        <v/>
      </c>
      <c r="H15" s="25" t="str">
        <f t="shared" si="2"/>
        <v/>
      </c>
      <c r="I15" s="26"/>
    </row>
    <row r="16" spans="1:9" ht="15.75" customHeight="1">
      <c r="A16" s="21"/>
      <c r="B16" s="22"/>
      <c r="C16" s="23"/>
      <c r="D16" s="32"/>
      <c r="E16" s="25" t="str">
        <f t="shared" si="0"/>
        <v/>
      </c>
      <c r="F16" s="25"/>
      <c r="G16" s="25" t="str">
        <f t="shared" si="1"/>
        <v/>
      </c>
      <c r="H16" s="25" t="str">
        <f t="shared" si="2"/>
        <v/>
      </c>
      <c r="I16" s="26"/>
    </row>
    <row r="17" spans="1:9" ht="15.75" customHeight="1">
      <c r="A17" s="21"/>
      <c r="B17" s="22"/>
      <c r="C17" s="23"/>
      <c r="D17" s="32"/>
      <c r="E17" s="25" t="str">
        <f t="shared" si="0"/>
        <v/>
      </c>
      <c r="F17" s="25"/>
      <c r="G17" s="25" t="str">
        <f t="shared" si="1"/>
        <v/>
      </c>
      <c r="H17" s="25" t="str">
        <f t="shared" si="2"/>
        <v/>
      </c>
      <c r="I17" s="26"/>
    </row>
    <row r="18" spans="1:9" ht="15.75" customHeight="1">
      <c r="A18" s="21"/>
      <c r="B18" s="22"/>
      <c r="C18" s="23"/>
      <c r="D18" s="32"/>
      <c r="E18" s="25" t="str">
        <f t="shared" si="0"/>
        <v/>
      </c>
      <c r="F18" s="25"/>
      <c r="G18" s="25" t="str">
        <f t="shared" si="1"/>
        <v/>
      </c>
      <c r="H18" s="25" t="str">
        <f t="shared" si="2"/>
        <v/>
      </c>
      <c r="I18" s="26"/>
    </row>
    <row r="19" spans="1:9" ht="15.75" customHeight="1">
      <c r="A19" s="21"/>
      <c r="B19" s="22"/>
      <c r="C19" s="23"/>
      <c r="D19" s="32"/>
      <c r="E19" s="25" t="str">
        <f t="shared" si="0"/>
        <v/>
      </c>
      <c r="F19" s="25"/>
      <c r="G19" s="25" t="str">
        <f t="shared" si="1"/>
        <v/>
      </c>
      <c r="H19" s="25" t="str">
        <f t="shared" si="2"/>
        <v/>
      </c>
      <c r="I19" s="26"/>
    </row>
    <row r="20" spans="1:9" ht="15.75" customHeight="1">
      <c r="A20" s="21"/>
      <c r="B20" s="22"/>
      <c r="C20" s="23"/>
      <c r="D20" s="32"/>
      <c r="E20" s="25" t="str">
        <f t="shared" si="0"/>
        <v/>
      </c>
      <c r="F20" s="25"/>
      <c r="G20" s="25" t="str">
        <f t="shared" si="1"/>
        <v/>
      </c>
      <c r="H20" s="25" t="str">
        <f t="shared" si="2"/>
        <v/>
      </c>
      <c r="I20" s="26"/>
    </row>
    <row r="21" spans="1:9" ht="15.75" customHeight="1">
      <c r="A21" s="21"/>
      <c r="B21" s="22"/>
      <c r="C21" s="23"/>
      <c r="D21" s="32"/>
      <c r="E21" s="25" t="str">
        <f t="shared" si="0"/>
        <v/>
      </c>
      <c r="F21" s="25"/>
      <c r="G21" s="25" t="str">
        <f t="shared" si="1"/>
        <v/>
      </c>
      <c r="H21" s="25" t="str">
        <f t="shared" si="2"/>
        <v/>
      </c>
      <c r="I21" s="26"/>
    </row>
    <row r="22" spans="1:9" ht="15.75" customHeight="1">
      <c r="A22" s="21"/>
      <c r="B22" s="22"/>
      <c r="C22" s="23"/>
      <c r="D22" s="32"/>
      <c r="E22" s="25" t="str">
        <f t="shared" si="0"/>
        <v/>
      </c>
      <c r="F22" s="25"/>
      <c r="G22" s="25" t="str">
        <f t="shared" si="1"/>
        <v/>
      </c>
      <c r="H22" s="25" t="str">
        <f t="shared" si="2"/>
        <v/>
      </c>
      <c r="I22" s="26"/>
    </row>
    <row r="23" spans="1:9" ht="15.75" customHeight="1">
      <c r="A23" s="21"/>
      <c r="B23" s="22"/>
      <c r="C23" s="23"/>
      <c r="D23" s="32"/>
      <c r="E23" s="25" t="str">
        <f t="shared" si="0"/>
        <v/>
      </c>
      <c r="F23" s="25"/>
      <c r="G23" s="25" t="str">
        <f t="shared" si="1"/>
        <v/>
      </c>
      <c r="H23" s="25" t="str">
        <f t="shared" si="2"/>
        <v/>
      </c>
      <c r="I23" s="26"/>
    </row>
    <row r="24" spans="1:9" ht="15.75" customHeight="1">
      <c r="A24" s="21"/>
      <c r="B24" s="22"/>
      <c r="C24" s="23"/>
      <c r="D24" s="32"/>
      <c r="E24" s="25" t="str">
        <f t="shared" si="0"/>
        <v/>
      </c>
      <c r="F24" s="25"/>
      <c r="G24" s="25" t="str">
        <f t="shared" si="1"/>
        <v/>
      </c>
      <c r="H24" s="25" t="str">
        <f t="shared" si="2"/>
        <v/>
      </c>
      <c r="I24" s="26"/>
    </row>
    <row r="25" spans="1:9" ht="15.75" customHeight="1">
      <c r="A25" s="21"/>
      <c r="B25" s="22"/>
      <c r="C25" s="23"/>
      <c r="D25" s="32"/>
      <c r="E25" s="25" t="str">
        <f t="shared" si="0"/>
        <v/>
      </c>
      <c r="F25" s="25"/>
      <c r="G25" s="25" t="str">
        <f t="shared" si="1"/>
        <v/>
      </c>
      <c r="H25" s="25" t="str">
        <f t="shared" si="2"/>
        <v/>
      </c>
      <c r="I25" s="26"/>
    </row>
    <row r="26" spans="1:9" ht="15.75" customHeight="1">
      <c r="A26" s="393" t="s">
        <v>227</v>
      </c>
      <c r="B26" s="394"/>
      <c r="C26" s="23"/>
      <c r="D26" s="32">
        <f>SUM(D5:D25)</f>
        <v>0</v>
      </c>
      <c r="E26" s="32">
        <f>SUM(E5:E25)</f>
        <v>0</v>
      </c>
      <c r="F26" s="32">
        <f>SUM(F5:F25)</f>
        <v>0</v>
      </c>
      <c r="G26" s="32">
        <f>F26-E26</f>
        <v>0</v>
      </c>
      <c r="H26" s="32" t="str">
        <f>IF(E26=0,"",G26/E26*100)</f>
        <v/>
      </c>
      <c r="I26" s="26"/>
    </row>
    <row r="27" spans="1:9" ht="15.75" customHeight="1">
      <c r="A27" s="28" t="str">
        <f>'4-8工程物资'!A28</f>
        <v>被评估单位（或产权持有单位）
填表人：</v>
      </c>
      <c r="B27" s="28"/>
      <c r="D27" s="28"/>
      <c r="E27" s="28"/>
      <c r="F27" s="29" t="str">
        <f>IF(封面!C17="","资产评估专业人员："&amp;封面!C15,"资产评估专业人员："&amp;封面!C15&amp;"、"&amp;封面!C17)</f>
        <v>资产评估专业人员：邓晓川、张文斌</v>
      </c>
      <c r="G27" s="29"/>
      <c r="H27" s="29"/>
      <c r="I27" s="29"/>
    </row>
    <row r="28" spans="1:9" ht="15.75" customHeight="1">
      <c r="A28" s="28" t="str">
        <f>'4-8工程物资'!A29</f>
        <v>填表日期：2024年12月5日</v>
      </c>
      <c r="B28" s="28"/>
      <c r="D28" s="28"/>
      <c r="E28" s="28"/>
    </row>
  </sheetData>
  <mergeCells count="3">
    <mergeCell ref="A1:I1"/>
    <mergeCell ref="A2:I2"/>
    <mergeCell ref="A26:B26"/>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Roman,常规"4-9
&amp;"宋体,常规"共&amp;"Times New Roman,常规"&amp;N&amp;"宋体,常规"页第&amp;"Times New Roman,常规"&amp;P&amp;"宋体,常规"页</oddHeader>
  </headerFooter>
  <legacyDrawing r:id="rId1"/>
</worksheet>
</file>

<file path=xl/worksheets/sheet59.xml><?xml version="1.0" encoding="utf-8"?>
<worksheet xmlns="http://schemas.openxmlformats.org/spreadsheetml/2006/main" xmlns:r="http://schemas.openxmlformats.org/officeDocument/2006/relationships">
  <sheetPr>
    <tabColor rgb="FFFFFF00"/>
    <pageSetUpPr fitToPage="1"/>
  </sheetPr>
  <dimension ref="A1:U29"/>
  <sheetViews>
    <sheetView workbookViewId="0">
      <pane xSplit="10" ySplit="5" topLeftCell="K18" activePane="bottomRight" state="frozen"/>
      <selection activeCell="K28" sqref="K28"/>
      <selection pane="topRight" activeCell="K28" sqref="K28"/>
      <selection pane="bottomLeft" activeCell="K28" sqref="K28"/>
      <selection pane="bottomRight" activeCell="K28" sqref="K28"/>
    </sheetView>
  </sheetViews>
  <sheetFormatPr defaultColWidth="9" defaultRowHeight="15.75" customHeight="1"/>
  <cols>
    <col min="1" max="1" width="4.3984375" style="13" customWidth="1"/>
    <col min="2" max="2" width="16.5" style="13" customWidth="1"/>
    <col min="3" max="3" width="16.69921875" style="13" customWidth="1"/>
    <col min="4" max="4" width="4.3984375" style="13" customWidth="1"/>
    <col min="5" max="8" width="6.5" style="13" customWidth="1"/>
    <col min="9" max="9" width="8.5" style="14" customWidth="1"/>
    <col min="10" max="10" width="12.09765625" style="13" customWidth="1"/>
    <col min="11" max="13" width="11.69921875" style="13" customWidth="1"/>
    <col min="14" max="14" width="11.5" style="13" customWidth="1"/>
    <col min="15" max="15" width="7" style="13" customWidth="1"/>
    <col min="16" max="16" width="11.59765625" style="13" customWidth="1"/>
    <col min="17" max="17" width="5.09765625" style="13" customWidth="1"/>
    <col min="18" max="18" width="10.69921875" style="13" customWidth="1"/>
    <col min="19" max="16384" width="9" style="13"/>
  </cols>
  <sheetData>
    <row r="1" spans="1:21" s="11" customFormat="1" ht="30" customHeight="1">
      <c r="A1" s="400" t="s">
        <v>553</v>
      </c>
      <c r="B1" s="403"/>
      <c r="C1" s="403"/>
      <c r="D1" s="403"/>
      <c r="E1" s="403"/>
      <c r="F1" s="403"/>
      <c r="G1" s="403"/>
      <c r="H1" s="403"/>
      <c r="I1" s="403"/>
      <c r="J1" s="403"/>
      <c r="K1" s="403"/>
      <c r="L1" s="403"/>
      <c r="M1" s="403"/>
      <c r="N1" s="403"/>
      <c r="O1" s="403"/>
      <c r="P1" s="403"/>
      <c r="Q1" s="403"/>
      <c r="R1" s="403"/>
    </row>
    <row r="2" spans="1:21" ht="14.1" customHeight="1">
      <c r="A2" s="387" t="str">
        <f>'4-9固定资产清理'!A2:I2</f>
        <v>评估基准日：2024年12月5日</v>
      </c>
      <c r="B2" s="387"/>
      <c r="C2" s="387"/>
      <c r="D2" s="387"/>
      <c r="E2" s="387"/>
      <c r="F2" s="387"/>
      <c r="G2" s="387"/>
      <c r="H2" s="387"/>
      <c r="I2" s="401"/>
      <c r="J2" s="401"/>
      <c r="K2" s="401"/>
      <c r="L2" s="401"/>
      <c r="M2" s="401"/>
      <c r="N2" s="401"/>
      <c r="O2" s="401"/>
      <c r="P2" s="401"/>
      <c r="Q2" s="401"/>
      <c r="R2" s="401"/>
    </row>
    <row r="3" spans="1:21" ht="15.75" customHeight="1">
      <c r="A3" s="16" t="str">
        <f>'4-7-2在建（设备）'!A3</f>
        <v>被评估单位（或产权持有人）：攀枝花市尚亿科技有限责任公司</v>
      </c>
      <c r="R3" s="52" t="s">
        <v>151</v>
      </c>
      <c r="S3" s="95"/>
      <c r="T3" s="95"/>
      <c r="U3" s="95"/>
    </row>
    <row r="4" spans="1:21" s="12" customFormat="1" ht="15.75" customHeight="1">
      <c r="A4" s="407" t="s">
        <v>152</v>
      </c>
      <c r="B4" s="407" t="s">
        <v>546</v>
      </c>
      <c r="C4" s="415" t="s">
        <v>554</v>
      </c>
      <c r="D4" s="415" t="s">
        <v>332</v>
      </c>
      <c r="E4" s="415" t="s">
        <v>333</v>
      </c>
      <c r="F4" s="478" t="s">
        <v>555</v>
      </c>
      <c r="G4" s="478" t="s">
        <v>556</v>
      </c>
      <c r="H4" s="478" t="s">
        <v>557</v>
      </c>
      <c r="I4" s="500" t="s">
        <v>558</v>
      </c>
      <c r="J4" s="502" t="str">
        <f>'4-9固定资产清理'!D4</f>
        <v>账面价值</v>
      </c>
      <c r="K4" s="496"/>
      <c r="L4" s="502" t="str">
        <f>'4-7在建工程汇总'!D4</f>
        <v>申报价值</v>
      </c>
      <c r="M4" s="496"/>
      <c r="N4" s="407" t="s">
        <v>118</v>
      </c>
      <c r="O4" s="408"/>
      <c r="P4" s="408"/>
      <c r="Q4" s="415" t="s">
        <v>154</v>
      </c>
      <c r="R4" s="415" t="s">
        <v>212</v>
      </c>
    </row>
    <row r="5" spans="1:21" s="12" customFormat="1" ht="15.75" customHeight="1">
      <c r="A5" s="408"/>
      <c r="B5" s="408"/>
      <c r="C5" s="408"/>
      <c r="D5" s="408"/>
      <c r="E5" s="408"/>
      <c r="F5" s="410"/>
      <c r="G5" s="410"/>
      <c r="H5" s="410"/>
      <c r="I5" s="501"/>
      <c r="J5" s="46" t="s">
        <v>425</v>
      </c>
      <c r="K5" s="18" t="s">
        <v>426</v>
      </c>
      <c r="L5" s="46" t="s">
        <v>425</v>
      </c>
      <c r="M5" s="18" t="s">
        <v>426</v>
      </c>
      <c r="N5" s="18" t="s">
        <v>425</v>
      </c>
      <c r="O5" s="18" t="s">
        <v>358</v>
      </c>
      <c r="P5" s="18" t="s">
        <v>426</v>
      </c>
      <c r="Q5" s="408"/>
      <c r="R5" s="408"/>
    </row>
    <row r="6" spans="1:21" ht="15.75" customHeight="1">
      <c r="A6" s="21"/>
      <c r="B6" s="22"/>
      <c r="C6" s="22"/>
      <c r="D6" s="21"/>
      <c r="E6" s="21"/>
      <c r="F6" s="21"/>
      <c r="G6" s="21"/>
      <c r="H6" s="21"/>
      <c r="I6" s="23"/>
      <c r="J6" s="24"/>
      <c r="K6" s="32"/>
      <c r="L6" s="32" t="str">
        <f>IF(J6="","",J6)</f>
        <v/>
      </c>
      <c r="M6" s="32" t="str">
        <f>IF(K6="","",K6)</f>
        <v/>
      </c>
      <c r="N6" s="32"/>
      <c r="O6" s="96"/>
      <c r="P6" s="32"/>
      <c r="Q6" s="47" t="str">
        <f>IF(M6="","",(P6-M6)/M6*100)</f>
        <v/>
      </c>
      <c r="R6" s="26"/>
    </row>
    <row r="7" spans="1:21" ht="15.75" customHeight="1">
      <c r="A7" s="21"/>
      <c r="B7" s="22"/>
      <c r="C7" s="22"/>
      <c r="D7" s="21"/>
      <c r="E7" s="21"/>
      <c r="F7" s="21"/>
      <c r="G7" s="21"/>
      <c r="H7" s="21"/>
      <c r="I7" s="23"/>
      <c r="J7" s="24"/>
      <c r="K7" s="32"/>
      <c r="L7" s="32" t="str">
        <f t="shared" ref="L7:L24" si="0">IF(J7="","",J7)</f>
        <v/>
      </c>
      <c r="M7" s="32" t="str">
        <f t="shared" ref="M7:M24" si="1">IF(K7="","",K7)</f>
        <v/>
      </c>
      <c r="N7" s="32"/>
      <c r="O7" s="96"/>
      <c r="P7" s="32"/>
      <c r="Q7" s="47" t="str">
        <f t="shared" ref="Q7:Q24" si="2">IF(M7="","",(P7-M7)/M7*100)</f>
        <v/>
      </c>
      <c r="R7" s="26"/>
    </row>
    <row r="8" spans="1:21" ht="15.75" customHeight="1">
      <c r="A8" s="21"/>
      <c r="B8" s="22"/>
      <c r="C8" s="22"/>
      <c r="D8" s="21"/>
      <c r="E8" s="21"/>
      <c r="F8" s="21"/>
      <c r="G8" s="21"/>
      <c r="H8" s="21"/>
      <c r="I8" s="23"/>
      <c r="J8" s="24"/>
      <c r="K8" s="32"/>
      <c r="L8" s="32" t="str">
        <f t="shared" si="0"/>
        <v/>
      </c>
      <c r="M8" s="32" t="str">
        <f t="shared" si="1"/>
        <v/>
      </c>
      <c r="N8" s="32"/>
      <c r="O8" s="96"/>
      <c r="P8" s="32"/>
      <c r="Q8" s="47" t="str">
        <f t="shared" si="2"/>
        <v/>
      </c>
      <c r="R8" s="26"/>
    </row>
    <row r="9" spans="1:21" ht="15.75" customHeight="1">
      <c r="A9" s="21"/>
      <c r="B9" s="22"/>
      <c r="C9" s="22"/>
      <c r="D9" s="21"/>
      <c r="E9" s="21"/>
      <c r="F9" s="21"/>
      <c r="G9" s="21"/>
      <c r="H9" s="21"/>
      <c r="I9" s="23"/>
      <c r="J9" s="24"/>
      <c r="K9" s="32"/>
      <c r="L9" s="32" t="str">
        <f t="shared" si="0"/>
        <v/>
      </c>
      <c r="M9" s="32" t="str">
        <f t="shared" si="1"/>
        <v/>
      </c>
      <c r="N9" s="32"/>
      <c r="O9" s="96"/>
      <c r="P9" s="32"/>
      <c r="Q9" s="47" t="str">
        <f t="shared" si="2"/>
        <v/>
      </c>
      <c r="R9" s="26"/>
    </row>
    <row r="10" spans="1:21" ht="15.75" customHeight="1">
      <c r="A10" s="21"/>
      <c r="B10" s="22"/>
      <c r="C10" s="22"/>
      <c r="D10" s="21"/>
      <c r="E10" s="21"/>
      <c r="F10" s="21"/>
      <c r="G10" s="21"/>
      <c r="H10" s="21"/>
      <c r="I10" s="23"/>
      <c r="J10" s="24"/>
      <c r="K10" s="32"/>
      <c r="L10" s="32" t="str">
        <f t="shared" si="0"/>
        <v/>
      </c>
      <c r="M10" s="32" t="str">
        <f t="shared" si="1"/>
        <v/>
      </c>
      <c r="N10" s="32"/>
      <c r="O10" s="96"/>
      <c r="P10" s="32"/>
      <c r="Q10" s="47" t="str">
        <f t="shared" si="2"/>
        <v/>
      </c>
      <c r="R10" s="26"/>
    </row>
    <row r="11" spans="1:21" ht="15.75" customHeight="1">
      <c r="A11" s="21"/>
      <c r="B11" s="22"/>
      <c r="C11" s="22"/>
      <c r="D11" s="21"/>
      <c r="E11" s="21"/>
      <c r="F11" s="21"/>
      <c r="G11" s="21"/>
      <c r="H11" s="21"/>
      <c r="I11" s="23"/>
      <c r="J11" s="24"/>
      <c r="K11" s="32"/>
      <c r="L11" s="32" t="str">
        <f t="shared" si="0"/>
        <v/>
      </c>
      <c r="M11" s="32" t="str">
        <f t="shared" si="1"/>
        <v/>
      </c>
      <c r="N11" s="32"/>
      <c r="O11" s="96"/>
      <c r="P11" s="32"/>
      <c r="Q11" s="47" t="str">
        <f t="shared" si="2"/>
        <v/>
      </c>
      <c r="R11" s="26"/>
    </row>
    <row r="12" spans="1:21" ht="15.75" customHeight="1">
      <c r="A12" s="21"/>
      <c r="B12" s="22"/>
      <c r="C12" s="22"/>
      <c r="D12" s="21"/>
      <c r="E12" s="21"/>
      <c r="F12" s="21"/>
      <c r="G12" s="21"/>
      <c r="H12" s="21"/>
      <c r="I12" s="23"/>
      <c r="J12" s="24"/>
      <c r="K12" s="32"/>
      <c r="L12" s="32" t="str">
        <f t="shared" si="0"/>
        <v/>
      </c>
      <c r="M12" s="32" t="str">
        <f t="shared" si="1"/>
        <v/>
      </c>
      <c r="N12" s="32"/>
      <c r="O12" s="96"/>
      <c r="P12" s="32"/>
      <c r="Q12" s="47" t="str">
        <f t="shared" si="2"/>
        <v/>
      </c>
      <c r="R12" s="26"/>
    </row>
    <row r="13" spans="1:21" ht="15.75" customHeight="1">
      <c r="A13" s="21"/>
      <c r="B13" s="22"/>
      <c r="C13" s="22"/>
      <c r="D13" s="21"/>
      <c r="E13" s="21"/>
      <c r="F13" s="21"/>
      <c r="G13" s="21"/>
      <c r="H13" s="21"/>
      <c r="I13" s="23"/>
      <c r="J13" s="24"/>
      <c r="K13" s="32"/>
      <c r="L13" s="32" t="str">
        <f t="shared" si="0"/>
        <v/>
      </c>
      <c r="M13" s="32" t="str">
        <f t="shared" si="1"/>
        <v/>
      </c>
      <c r="N13" s="32"/>
      <c r="O13" s="96"/>
      <c r="P13" s="32"/>
      <c r="Q13" s="47" t="str">
        <f t="shared" si="2"/>
        <v/>
      </c>
      <c r="R13" s="26"/>
    </row>
    <row r="14" spans="1:21" ht="15.75" customHeight="1">
      <c r="A14" s="21"/>
      <c r="B14" s="22"/>
      <c r="C14" s="22"/>
      <c r="D14" s="21"/>
      <c r="E14" s="21"/>
      <c r="F14" s="21"/>
      <c r="G14" s="21"/>
      <c r="H14" s="21"/>
      <c r="I14" s="23"/>
      <c r="J14" s="24"/>
      <c r="K14" s="32"/>
      <c r="L14" s="32" t="str">
        <f t="shared" si="0"/>
        <v/>
      </c>
      <c r="M14" s="32" t="str">
        <f t="shared" si="1"/>
        <v/>
      </c>
      <c r="N14" s="32"/>
      <c r="O14" s="96"/>
      <c r="P14" s="32"/>
      <c r="Q14" s="47" t="str">
        <f t="shared" si="2"/>
        <v/>
      </c>
      <c r="R14" s="26"/>
    </row>
    <row r="15" spans="1:21" ht="15.75" customHeight="1">
      <c r="A15" s="21"/>
      <c r="B15" s="22"/>
      <c r="C15" s="22"/>
      <c r="D15" s="21"/>
      <c r="E15" s="21"/>
      <c r="F15" s="21"/>
      <c r="G15" s="21"/>
      <c r="H15" s="21"/>
      <c r="I15" s="23"/>
      <c r="J15" s="24"/>
      <c r="K15" s="32"/>
      <c r="L15" s="32" t="str">
        <f t="shared" si="0"/>
        <v/>
      </c>
      <c r="M15" s="32" t="str">
        <f t="shared" si="1"/>
        <v/>
      </c>
      <c r="N15" s="32"/>
      <c r="O15" s="96"/>
      <c r="P15" s="32"/>
      <c r="Q15" s="47" t="str">
        <f t="shared" si="2"/>
        <v/>
      </c>
      <c r="R15" s="26"/>
    </row>
    <row r="16" spans="1:21" ht="15.75" customHeight="1">
      <c r="A16" s="21"/>
      <c r="B16" s="22"/>
      <c r="C16" s="22"/>
      <c r="D16" s="21"/>
      <c r="E16" s="21"/>
      <c r="F16" s="21"/>
      <c r="G16" s="21"/>
      <c r="H16" s="21"/>
      <c r="I16" s="23"/>
      <c r="J16" s="24"/>
      <c r="K16" s="32"/>
      <c r="L16" s="32" t="str">
        <f t="shared" si="0"/>
        <v/>
      </c>
      <c r="M16" s="32" t="str">
        <f t="shared" si="1"/>
        <v/>
      </c>
      <c r="N16" s="32"/>
      <c r="O16" s="96"/>
      <c r="P16" s="32"/>
      <c r="Q16" s="47" t="str">
        <f t="shared" si="2"/>
        <v/>
      </c>
      <c r="R16" s="26"/>
    </row>
    <row r="17" spans="1:18" ht="15.75" customHeight="1">
      <c r="A17" s="21"/>
      <c r="B17" s="22"/>
      <c r="C17" s="22"/>
      <c r="D17" s="21"/>
      <c r="E17" s="21"/>
      <c r="F17" s="21"/>
      <c r="G17" s="21"/>
      <c r="H17" s="21"/>
      <c r="I17" s="23"/>
      <c r="J17" s="24"/>
      <c r="K17" s="32"/>
      <c r="L17" s="32" t="str">
        <f t="shared" si="0"/>
        <v/>
      </c>
      <c r="M17" s="32" t="str">
        <f t="shared" si="1"/>
        <v/>
      </c>
      <c r="N17" s="32"/>
      <c r="O17" s="96"/>
      <c r="P17" s="32"/>
      <c r="Q17" s="47" t="str">
        <f t="shared" si="2"/>
        <v/>
      </c>
      <c r="R17" s="26"/>
    </row>
    <row r="18" spans="1:18" ht="15.75" customHeight="1">
      <c r="A18" s="21"/>
      <c r="B18" s="22"/>
      <c r="C18" s="22"/>
      <c r="D18" s="21"/>
      <c r="E18" s="21"/>
      <c r="F18" s="21"/>
      <c r="G18" s="21"/>
      <c r="H18" s="21"/>
      <c r="I18" s="23"/>
      <c r="J18" s="24"/>
      <c r="K18" s="32"/>
      <c r="L18" s="32" t="str">
        <f t="shared" si="0"/>
        <v/>
      </c>
      <c r="M18" s="32" t="str">
        <f t="shared" si="1"/>
        <v/>
      </c>
      <c r="N18" s="32"/>
      <c r="O18" s="96"/>
      <c r="P18" s="32"/>
      <c r="Q18" s="47" t="str">
        <f t="shared" si="2"/>
        <v/>
      </c>
      <c r="R18" s="26"/>
    </row>
    <row r="19" spans="1:18" ht="15.75" customHeight="1">
      <c r="A19" s="21"/>
      <c r="B19" s="22"/>
      <c r="C19" s="22"/>
      <c r="D19" s="21"/>
      <c r="E19" s="21"/>
      <c r="F19" s="21"/>
      <c r="G19" s="21"/>
      <c r="H19" s="21"/>
      <c r="I19" s="23"/>
      <c r="J19" s="24"/>
      <c r="K19" s="32"/>
      <c r="L19" s="32" t="str">
        <f t="shared" si="0"/>
        <v/>
      </c>
      <c r="M19" s="32" t="str">
        <f t="shared" si="1"/>
        <v/>
      </c>
      <c r="N19" s="32"/>
      <c r="O19" s="96"/>
      <c r="P19" s="32"/>
      <c r="Q19" s="47" t="str">
        <f t="shared" si="2"/>
        <v/>
      </c>
      <c r="R19" s="26"/>
    </row>
    <row r="20" spans="1:18" ht="15.75" customHeight="1">
      <c r="A20" s="21"/>
      <c r="B20" s="22"/>
      <c r="C20" s="22"/>
      <c r="D20" s="21"/>
      <c r="E20" s="21"/>
      <c r="F20" s="21"/>
      <c r="G20" s="21"/>
      <c r="H20" s="21"/>
      <c r="I20" s="23"/>
      <c r="J20" s="24"/>
      <c r="K20" s="32"/>
      <c r="L20" s="32" t="str">
        <f t="shared" si="0"/>
        <v/>
      </c>
      <c r="M20" s="32" t="str">
        <f t="shared" si="1"/>
        <v/>
      </c>
      <c r="N20" s="32"/>
      <c r="O20" s="96"/>
      <c r="P20" s="32"/>
      <c r="Q20" s="47" t="str">
        <f t="shared" si="2"/>
        <v/>
      </c>
      <c r="R20" s="26"/>
    </row>
    <row r="21" spans="1:18" ht="15.75" customHeight="1">
      <c r="A21" s="21"/>
      <c r="B21" s="22"/>
      <c r="C21" s="22"/>
      <c r="D21" s="21"/>
      <c r="E21" s="21"/>
      <c r="F21" s="21"/>
      <c r="G21" s="21"/>
      <c r="H21" s="21"/>
      <c r="I21" s="23"/>
      <c r="J21" s="24"/>
      <c r="K21" s="32"/>
      <c r="L21" s="32" t="str">
        <f t="shared" si="0"/>
        <v/>
      </c>
      <c r="M21" s="32" t="str">
        <f t="shared" si="1"/>
        <v/>
      </c>
      <c r="N21" s="32"/>
      <c r="O21" s="96"/>
      <c r="P21" s="32"/>
      <c r="Q21" s="47" t="str">
        <f t="shared" si="2"/>
        <v/>
      </c>
      <c r="R21" s="26"/>
    </row>
    <row r="22" spans="1:18" ht="15.75" customHeight="1">
      <c r="A22" s="21"/>
      <c r="B22" s="22"/>
      <c r="C22" s="22"/>
      <c r="D22" s="21"/>
      <c r="E22" s="21"/>
      <c r="F22" s="21"/>
      <c r="G22" s="21"/>
      <c r="H22" s="21"/>
      <c r="I22" s="23"/>
      <c r="J22" s="24"/>
      <c r="K22" s="32"/>
      <c r="L22" s="32" t="str">
        <f t="shared" si="0"/>
        <v/>
      </c>
      <c r="M22" s="32" t="str">
        <f t="shared" si="1"/>
        <v/>
      </c>
      <c r="N22" s="32"/>
      <c r="O22" s="96"/>
      <c r="P22" s="32"/>
      <c r="Q22" s="47" t="str">
        <f t="shared" si="2"/>
        <v/>
      </c>
      <c r="R22" s="26"/>
    </row>
    <row r="23" spans="1:18" ht="15.75" customHeight="1">
      <c r="A23" s="21"/>
      <c r="B23" s="22"/>
      <c r="C23" s="22"/>
      <c r="D23" s="21"/>
      <c r="E23" s="21"/>
      <c r="F23" s="21"/>
      <c r="G23" s="21"/>
      <c r="H23" s="21"/>
      <c r="I23" s="23"/>
      <c r="J23" s="24"/>
      <c r="K23" s="32"/>
      <c r="L23" s="32" t="str">
        <f t="shared" si="0"/>
        <v/>
      </c>
      <c r="M23" s="32" t="str">
        <f t="shared" si="1"/>
        <v/>
      </c>
      <c r="N23" s="32"/>
      <c r="O23" s="96"/>
      <c r="P23" s="32"/>
      <c r="Q23" s="47" t="str">
        <f t="shared" si="2"/>
        <v/>
      </c>
      <c r="R23" s="26"/>
    </row>
    <row r="24" spans="1:18" ht="15.75" customHeight="1">
      <c r="A24" s="21"/>
      <c r="B24" s="22"/>
      <c r="C24" s="22"/>
      <c r="D24" s="21"/>
      <c r="E24" s="21"/>
      <c r="F24" s="21"/>
      <c r="G24" s="21"/>
      <c r="H24" s="21"/>
      <c r="I24" s="23"/>
      <c r="J24" s="24"/>
      <c r="K24" s="32"/>
      <c r="L24" s="32" t="str">
        <f t="shared" si="0"/>
        <v/>
      </c>
      <c r="M24" s="32" t="str">
        <f t="shared" si="1"/>
        <v/>
      </c>
      <c r="N24" s="32"/>
      <c r="O24" s="96"/>
      <c r="P24" s="32"/>
      <c r="Q24" s="47" t="str">
        <f t="shared" si="2"/>
        <v/>
      </c>
      <c r="R24" s="26"/>
    </row>
    <row r="25" spans="1:18" ht="15.75" customHeight="1">
      <c r="A25" s="407" t="s">
        <v>283</v>
      </c>
      <c r="B25" s="407"/>
      <c r="C25" s="407"/>
      <c r="D25" s="21"/>
      <c r="E25" s="21"/>
      <c r="F25" s="21"/>
      <c r="G25" s="21"/>
      <c r="H25" s="21"/>
      <c r="I25" s="23"/>
      <c r="J25" s="24">
        <f>SUM(J6:J24)</f>
        <v>0</v>
      </c>
      <c r="K25" s="24">
        <f>SUM(K6:K24)</f>
        <v>0</v>
      </c>
      <c r="L25" s="24">
        <f>SUM(L6:L24)</f>
        <v>0</v>
      </c>
      <c r="M25" s="24">
        <f>SUM(M6:M24)</f>
        <v>0</v>
      </c>
      <c r="N25" s="24">
        <f>SUM(N6:N24)</f>
        <v>0</v>
      </c>
      <c r="O25" s="24"/>
      <c r="P25" s="24">
        <f>SUM(P6:P24)</f>
        <v>0</v>
      </c>
      <c r="Q25" s="47" t="str">
        <f>IF(M25=0,"",(P25-M25)/M25*100)</f>
        <v/>
      </c>
      <c r="R25" s="26"/>
    </row>
    <row r="26" spans="1:18" ht="15.75" customHeight="1">
      <c r="A26" s="407" t="s">
        <v>559</v>
      </c>
      <c r="B26" s="407"/>
      <c r="C26" s="407"/>
      <c r="D26" s="21"/>
      <c r="E26" s="21"/>
      <c r="F26" s="21"/>
      <c r="G26" s="21"/>
      <c r="H26" s="21"/>
      <c r="I26" s="23"/>
      <c r="J26" s="24"/>
      <c r="K26" s="32"/>
      <c r="L26" s="32"/>
      <c r="M26" s="32"/>
      <c r="N26" s="32"/>
      <c r="O26" s="71"/>
      <c r="P26" s="32"/>
      <c r="Q26" s="47" t="str">
        <f>IF(M26=0,"",(P26-M26)/M26*100)</f>
        <v/>
      </c>
      <c r="R26" s="26"/>
    </row>
    <row r="27" spans="1:18" ht="15.75" customHeight="1">
      <c r="A27" s="407" t="s">
        <v>560</v>
      </c>
      <c r="B27" s="407"/>
      <c r="C27" s="407"/>
      <c r="D27" s="21"/>
      <c r="E27" s="21"/>
      <c r="F27" s="21"/>
      <c r="G27" s="21"/>
      <c r="H27" s="21"/>
      <c r="I27" s="23"/>
      <c r="J27" s="24">
        <f>J25-J26</f>
        <v>0</v>
      </c>
      <c r="K27" s="24">
        <f>K25-K26</f>
        <v>0</v>
      </c>
      <c r="L27" s="24">
        <f>L25-L26</f>
        <v>0</v>
      </c>
      <c r="M27" s="24">
        <f>M25-M26</f>
        <v>0</v>
      </c>
      <c r="N27" s="24">
        <f>N25-N26</f>
        <v>0</v>
      </c>
      <c r="O27" s="24"/>
      <c r="P27" s="24">
        <f>P25-P26</f>
        <v>0</v>
      </c>
      <c r="Q27" s="47" t="str">
        <f>IF(M27=0,"",(P27-M27)/M27*100)</f>
        <v/>
      </c>
      <c r="R27" s="26"/>
    </row>
    <row r="28" spans="1:18" ht="15.75" customHeight="1">
      <c r="A28" s="28" t="str">
        <f>'4-9固定资产清理'!A27</f>
        <v>被评估单位（或产权持有单位）
填表人：</v>
      </c>
      <c r="B28" s="28"/>
      <c r="C28" s="28"/>
      <c r="D28" s="28"/>
      <c r="E28" s="28"/>
      <c r="F28" s="28"/>
      <c r="G28" s="28"/>
      <c r="H28" s="28"/>
      <c r="J28" s="93"/>
      <c r="K28" s="29" t="str">
        <f>'4-9固定资产清理'!F27</f>
        <v>资产评估专业人员：邓晓川、张文斌</v>
      </c>
      <c r="L28" s="29"/>
      <c r="M28" s="29"/>
      <c r="N28" s="29"/>
      <c r="O28" s="29"/>
      <c r="P28" s="29"/>
      <c r="Q28" s="29"/>
      <c r="R28" s="29"/>
    </row>
    <row r="29" spans="1:18" ht="15.75" customHeight="1">
      <c r="A29" s="28" t="str">
        <f>'4-9固定资产清理'!A28</f>
        <v>填表日期：2024年12月5日</v>
      </c>
      <c r="B29" s="28"/>
      <c r="C29" s="28"/>
      <c r="D29" s="28"/>
      <c r="E29" s="28"/>
      <c r="F29" s="28"/>
      <c r="G29" s="28"/>
      <c r="H29" s="28"/>
    </row>
  </sheetData>
  <mergeCells count="19">
    <mergeCell ref="A1:R1"/>
    <mergeCell ref="A2:R2"/>
    <mergeCell ref="J4:K4"/>
    <mergeCell ref="L4:M4"/>
    <mergeCell ref="N4:P4"/>
    <mergeCell ref="D4:D5"/>
    <mergeCell ref="E4:E5"/>
    <mergeCell ref="F4:F5"/>
    <mergeCell ref="G4:G5"/>
    <mergeCell ref="H4:H5"/>
    <mergeCell ref="I4:I5"/>
    <mergeCell ref="Q4:Q5"/>
    <mergeCell ref="R4:R5"/>
    <mergeCell ref="A25:C25"/>
    <mergeCell ref="A26:C26"/>
    <mergeCell ref="A27:C27"/>
    <mergeCell ref="A4:A5"/>
    <mergeCell ref="B4:B5"/>
    <mergeCell ref="C4:C5"/>
  </mergeCells>
  <phoneticPr fontId="19" type="noConversion"/>
  <printOptions horizontalCentered="1"/>
  <pageMargins left="0.39370078740157499" right="0.39370078740157499" top="0.86614173228346403" bottom="0.86614173228346403" header="1.0629921259842501" footer="0.511811023622047"/>
  <pageSetup paperSize="9" scale="87" fitToHeight="0" orientation="landscape"/>
  <headerFooter scaleWithDoc="0">
    <oddHeader>&amp;R&amp;"宋体,常规"&amp;10表&amp;"Times New Roman,常规"4-10
&amp;"宋体,常规"共&amp;"Times New Roman,常规"&amp;N&amp;"宋体,常规"页第&amp;"Times New Roman,常规"&amp;P&amp;"宋体,常规"页</oddHeader>
  </headerFooter>
  <legacyDrawing r:id="rId1"/>
</worksheet>
</file>

<file path=xl/worksheets/sheet6.xml><?xml version="1.0" encoding="utf-8"?>
<worksheet xmlns="http://schemas.openxmlformats.org/spreadsheetml/2006/main" xmlns:r="http://schemas.openxmlformats.org/officeDocument/2006/relationships">
  <sheetPr codeName="Sheet8">
    <tabColor rgb="FFFF0000"/>
    <pageSetUpPr fitToPage="1"/>
  </sheetPr>
  <dimension ref="A1:G59"/>
  <sheetViews>
    <sheetView workbookViewId="0">
      <pane xSplit="3" ySplit="4" topLeftCell="D5" activePane="bottomRight" state="frozen"/>
      <selection activeCell="G11" sqref="G11"/>
      <selection pane="topRight" activeCell="G11" sqref="G11"/>
      <selection pane="bottomLeft" activeCell="G11" sqref="G11"/>
      <selection pane="bottomRight" activeCell="G11" sqref="G11"/>
    </sheetView>
  </sheetViews>
  <sheetFormatPr defaultColWidth="9" defaultRowHeight="15.75" customHeight="1"/>
  <cols>
    <col min="1" max="1" width="12.19921875" style="13" customWidth="1"/>
    <col min="2" max="2" width="33.09765625" style="13" customWidth="1"/>
    <col min="3" max="4" width="20.8984375" style="13" customWidth="1"/>
    <col min="5" max="5" width="21.3984375" style="13" customWidth="1"/>
    <col min="6" max="6" width="18.59765625" style="13" customWidth="1"/>
    <col min="7" max="7" width="16.8984375" style="33" customWidth="1"/>
    <col min="8" max="16384" width="9" style="13"/>
  </cols>
  <sheetData>
    <row r="1" spans="1:7" s="11" customFormat="1" ht="30" customHeight="1">
      <c r="A1" s="385" t="s">
        <v>150</v>
      </c>
      <c r="B1" s="386"/>
      <c r="C1" s="386"/>
      <c r="D1" s="386"/>
      <c r="E1" s="386"/>
      <c r="F1" s="386"/>
      <c r="G1" s="386"/>
    </row>
    <row r="2" spans="1:7" ht="11.25" customHeight="1">
      <c r="A2" s="387" t="str">
        <f>'1-汇总表'!A2:G2</f>
        <v>评估基准日：2024年12月5日</v>
      </c>
      <c r="B2" s="387"/>
      <c r="C2" s="387"/>
      <c r="D2" s="387"/>
      <c r="E2" s="387"/>
      <c r="F2" s="387"/>
      <c r="G2" s="387"/>
    </row>
    <row r="3" spans="1:7" ht="12" customHeight="1">
      <c r="A3" s="29" t="str">
        <f>'1-汇总表'!A4</f>
        <v>被评估单位（或产权持有人）：攀枝花市尚亿科技有限责任公司</v>
      </c>
      <c r="G3" s="187" t="s">
        <v>151</v>
      </c>
    </row>
    <row r="4" spans="1:7" s="12" customFormat="1" ht="14.25" customHeight="1">
      <c r="A4" s="18" t="s">
        <v>152</v>
      </c>
      <c r="B4" s="144" t="s">
        <v>153</v>
      </c>
      <c r="C4" s="46" t="str">
        <f>'1-汇总表'!C5</f>
        <v>账面价值</v>
      </c>
      <c r="D4" s="46" t="str">
        <f>'1-汇总表'!D5</f>
        <v>申报价值</v>
      </c>
      <c r="E4" s="18" t="s">
        <v>118</v>
      </c>
      <c r="F4" s="18" t="s">
        <v>119</v>
      </c>
      <c r="G4" s="208" t="s">
        <v>154</v>
      </c>
    </row>
    <row r="5" spans="1:7" s="45" customFormat="1" ht="12.75" customHeight="1">
      <c r="A5" s="21">
        <v>1</v>
      </c>
      <c r="B5" s="209" t="s">
        <v>155</v>
      </c>
      <c r="C5" s="210">
        <f>SUM(C6:C16)</f>
        <v>0</v>
      </c>
      <c r="D5" s="210">
        <f>SUM(D6:D16)</f>
        <v>0</v>
      </c>
      <c r="E5" s="210">
        <f>SUM(E6:E16)</f>
        <v>0</v>
      </c>
      <c r="F5" s="211">
        <f>E5-D5</f>
        <v>0</v>
      </c>
      <c r="G5" s="212" t="str">
        <f>IF(D5=0,"",F5/D5*100)</f>
        <v/>
      </c>
    </row>
    <row r="6" spans="1:7" ht="12" customHeight="1">
      <c r="A6" s="21">
        <v>2</v>
      </c>
      <c r="B6" s="160" t="s">
        <v>156</v>
      </c>
      <c r="C6" s="24">
        <f>'3-流动汇总'!C5</f>
        <v>0</v>
      </c>
      <c r="D6" s="24">
        <f>'3-流动汇总'!D5</f>
        <v>0</v>
      </c>
      <c r="E6" s="24">
        <f>'3-流动汇总'!E5</f>
        <v>0</v>
      </c>
      <c r="F6" s="32">
        <f>E6-D6</f>
        <v>0</v>
      </c>
      <c r="G6" s="185" t="str">
        <f>IF(D6=0,"",F6/D6*100)</f>
        <v/>
      </c>
    </row>
    <row r="7" spans="1:7" ht="12.75" customHeight="1">
      <c r="A7" s="21">
        <v>3</v>
      </c>
      <c r="B7" s="160" t="s">
        <v>157</v>
      </c>
      <c r="C7" s="24">
        <f>'3-流动汇总'!C6</f>
        <v>0</v>
      </c>
      <c r="D7" s="24">
        <f>'3-流动汇总'!D6</f>
        <v>0</v>
      </c>
      <c r="E7" s="24">
        <f>'3-流动汇总'!E6</f>
        <v>0</v>
      </c>
      <c r="F7" s="32">
        <f t="shared" ref="F7:F18" si="0">E7-D7</f>
        <v>0</v>
      </c>
      <c r="G7" s="185" t="str">
        <f t="shared" ref="G7:G18" si="1">IF(D7=0,"",F7/D7*100)</f>
        <v/>
      </c>
    </row>
    <row r="8" spans="1:7" ht="14.25" customHeight="1">
      <c r="A8" s="21">
        <v>4</v>
      </c>
      <c r="B8" s="160" t="s">
        <v>158</v>
      </c>
      <c r="C8" s="24">
        <f>'3-流动汇总'!C7</f>
        <v>0</v>
      </c>
      <c r="D8" s="24">
        <f>'3-流动汇总'!D7</f>
        <v>0</v>
      </c>
      <c r="E8" s="24">
        <f>'3-流动汇总'!E7</f>
        <v>0</v>
      </c>
      <c r="F8" s="32">
        <f t="shared" si="0"/>
        <v>0</v>
      </c>
      <c r="G8" s="185" t="str">
        <f t="shared" si="1"/>
        <v/>
      </c>
    </row>
    <row r="9" spans="1:7" ht="12.75" customHeight="1">
      <c r="A9" s="21">
        <v>5</v>
      </c>
      <c r="B9" s="160" t="s">
        <v>159</v>
      </c>
      <c r="C9" s="24">
        <f>'3-流动汇总'!C8</f>
        <v>0</v>
      </c>
      <c r="D9" s="24">
        <f>'3-流动汇总'!D8</f>
        <v>0</v>
      </c>
      <c r="E9" s="24">
        <f>'3-流动汇总'!E8</f>
        <v>0</v>
      </c>
      <c r="F9" s="32">
        <f t="shared" si="0"/>
        <v>0</v>
      </c>
      <c r="G9" s="185" t="str">
        <f t="shared" si="1"/>
        <v/>
      </c>
    </row>
    <row r="10" spans="1:7" ht="12.75" customHeight="1">
      <c r="A10" s="21">
        <v>6</v>
      </c>
      <c r="B10" s="160" t="s">
        <v>160</v>
      </c>
      <c r="C10" s="24">
        <f>'3-流动汇总'!C9</f>
        <v>0</v>
      </c>
      <c r="D10" s="24">
        <f>'3-流动汇总'!D9</f>
        <v>0</v>
      </c>
      <c r="E10" s="24">
        <f>'3-流动汇总'!E9</f>
        <v>0</v>
      </c>
      <c r="F10" s="32">
        <f t="shared" si="0"/>
        <v>0</v>
      </c>
      <c r="G10" s="185" t="str">
        <f t="shared" si="1"/>
        <v/>
      </c>
    </row>
    <row r="11" spans="1:7" ht="12.75" customHeight="1">
      <c r="A11" s="21">
        <v>7</v>
      </c>
      <c r="B11" s="160" t="s">
        <v>161</v>
      </c>
      <c r="C11" s="24">
        <f>'3-流动汇总'!C10</f>
        <v>0</v>
      </c>
      <c r="D11" s="24">
        <f>'3-流动汇总'!D10</f>
        <v>0</v>
      </c>
      <c r="E11" s="24">
        <f>'3-流动汇总'!E10</f>
        <v>0</v>
      </c>
      <c r="F11" s="32">
        <f t="shared" si="0"/>
        <v>0</v>
      </c>
      <c r="G11" s="185" t="str">
        <f t="shared" si="1"/>
        <v/>
      </c>
    </row>
    <row r="12" spans="1:7" ht="12.75" customHeight="1">
      <c r="A12" s="21">
        <v>8</v>
      </c>
      <c r="B12" s="160" t="s">
        <v>162</v>
      </c>
      <c r="C12" s="24">
        <f>'3-流动汇总'!C11</f>
        <v>0</v>
      </c>
      <c r="D12" s="24">
        <f>'3-流动汇总'!D11</f>
        <v>0</v>
      </c>
      <c r="E12" s="24">
        <f>'3-流动汇总'!E11</f>
        <v>0</v>
      </c>
      <c r="F12" s="32">
        <f t="shared" si="0"/>
        <v>0</v>
      </c>
      <c r="G12" s="185" t="str">
        <f t="shared" si="1"/>
        <v/>
      </c>
    </row>
    <row r="13" spans="1:7" ht="12.75" customHeight="1">
      <c r="A13" s="21">
        <v>9</v>
      </c>
      <c r="B13" s="160" t="s">
        <v>163</v>
      </c>
      <c r="C13" s="24">
        <f>'3-流动汇总'!C12</f>
        <v>0</v>
      </c>
      <c r="D13" s="24">
        <f>'3-流动汇总'!D12</f>
        <v>0</v>
      </c>
      <c r="E13" s="24">
        <f>'3-流动汇总'!E12</f>
        <v>0</v>
      </c>
      <c r="F13" s="32">
        <f t="shared" si="0"/>
        <v>0</v>
      </c>
      <c r="G13" s="185" t="str">
        <f t="shared" si="1"/>
        <v/>
      </c>
    </row>
    <row r="14" spans="1:7" ht="12.75" customHeight="1">
      <c r="A14" s="21">
        <v>10</v>
      </c>
      <c r="B14" s="160" t="s">
        <v>164</v>
      </c>
      <c r="C14" s="24">
        <f>'3-流动汇总'!C13</f>
        <v>0</v>
      </c>
      <c r="D14" s="24">
        <f>'3-流动汇总'!D13</f>
        <v>0</v>
      </c>
      <c r="E14" s="24">
        <f>'3-流动汇总'!E13</f>
        <v>0</v>
      </c>
      <c r="F14" s="32">
        <f t="shared" si="0"/>
        <v>0</v>
      </c>
      <c r="G14" s="185" t="str">
        <f t="shared" si="1"/>
        <v/>
      </c>
    </row>
    <row r="15" spans="1:7" ht="12.75" customHeight="1">
      <c r="A15" s="21">
        <v>11</v>
      </c>
      <c r="B15" s="160" t="s">
        <v>165</v>
      </c>
      <c r="C15" s="24">
        <f>'3-流动汇总'!C14</f>
        <v>0</v>
      </c>
      <c r="D15" s="24">
        <f>'3-流动汇总'!D14</f>
        <v>0</v>
      </c>
      <c r="E15" s="24">
        <f>'3-流动汇总'!E14</f>
        <v>0</v>
      </c>
      <c r="F15" s="32">
        <f t="shared" si="0"/>
        <v>0</v>
      </c>
      <c r="G15" s="185" t="str">
        <f t="shared" si="1"/>
        <v/>
      </c>
    </row>
    <row r="16" spans="1:7" ht="12.75" customHeight="1">
      <c r="A16" s="21">
        <v>12</v>
      </c>
      <c r="B16" s="160" t="s">
        <v>166</v>
      </c>
      <c r="C16" s="24">
        <f>'3-流动汇总'!C15</f>
        <v>0</v>
      </c>
      <c r="D16" s="24">
        <f>'3-流动汇总'!D15</f>
        <v>0</v>
      </c>
      <c r="E16" s="24">
        <f>'3-流动汇总'!E15</f>
        <v>0</v>
      </c>
      <c r="F16" s="32">
        <f t="shared" si="0"/>
        <v>0</v>
      </c>
      <c r="G16" s="185" t="str">
        <f t="shared" si="1"/>
        <v/>
      </c>
    </row>
    <row r="17" spans="1:7" s="45" customFormat="1" ht="12.75" customHeight="1">
      <c r="A17" s="21">
        <v>13</v>
      </c>
      <c r="B17" s="209" t="s">
        <v>167</v>
      </c>
      <c r="C17" s="210">
        <f>SUM(C18:C34)</f>
        <v>0</v>
      </c>
      <c r="D17" s="210">
        <f>SUM(D18:D34)</f>
        <v>0</v>
      </c>
      <c r="E17" s="210">
        <f>SUM(E18:E34)</f>
        <v>8081713</v>
      </c>
      <c r="F17" s="211">
        <f t="shared" si="0"/>
        <v>8081713</v>
      </c>
      <c r="G17" s="212" t="str">
        <f t="shared" si="1"/>
        <v/>
      </c>
    </row>
    <row r="18" spans="1:7" ht="14.25" customHeight="1">
      <c r="A18" s="21">
        <v>14</v>
      </c>
      <c r="B18" s="160" t="s">
        <v>168</v>
      </c>
      <c r="C18" s="24">
        <f>'4-非流动资产汇总'!C5</f>
        <v>0</v>
      </c>
      <c r="D18" s="24">
        <f>'4-非流动资产汇总'!D5</f>
        <v>0</v>
      </c>
      <c r="E18" s="24">
        <f>'4-非流动资产汇总'!E5</f>
        <v>0</v>
      </c>
      <c r="F18" s="211">
        <f t="shared" si="0"/>
        <v>0</v>
      </c>
      <c r="G18" s="212" t="str">
        <f t="shared" si="1"/>
        <v/>
      </c>
    </row>
    <row r="19" spans="1:7" ht="14.25" customHeight="1">
      <c r="A19" s="21">
        <v>15</v>
      </c>
      <c r="B19" s="160" t="s">
        <v>129</v>
      </c>
      <c r="C19" s="24">
        <f>'4-非流动资产汇总'!C6</f>
        <v>0</v>
      </c>
      <c r="D19" s="24">
        <f>'4-非流动资产汇总'!D6</f>
        <v>0</v>
      </c>
      <c r="E19" s="24">
        <f>'4-非流动资产汇总'!E6</f>
        <v>0</v>
      </c>
      <c r="F19" s="211">
        <f t="shared" ref="F19:F36" si="2">E19-D19</f>
        <v>0</v>
      </c>
      <c r="G19" s="212" t="str">
        <f t="shared" ref="G19:G36" si="3">IF(D19=0,"",F19/D19*100)</f>
        <v/>
      </c>
    </row>
    <row r="20" spans="1:7" ht="12.75" customHeight="1">
      <c r="A20" s="21">
        <v>16</v>
      </c>
      <c r="B20" s="160" t="s">
        <v>130</v>
      </c>
      <c r="C20" s="24">
        <f>'4-非流动资产汇总'!C7</f>
        <v>0</v>
      </c>
      <c r="D20" s="24">
        <f>'4-非流动资产汇总'!D7</f>
        <v>0</v>
      </c>
      <c r="E20" s="24">
        <f>'4-非流动资产汇总'!E7</f>
        <v>0</v>
      </c>
      <c r="F20" s="211">
        <f t="shared" si="2"/>
        <v>0</v>
      </c>
      <c r="G20" s="212" t="str">
        <f t="shared" si="3"/>
        <v/>
      </c>
    </row>
    <row r="21" spans="1:7" ht="12.75" customHeight="1">
      <c r="A21" s="21">
        <v>17</v>
      </c>
      <c r="B21" s="160" t="s">
        <v>131</v>
      </c>
      <c r="C21" s="24">
        <f>'4-非流动资产汇总'!C8</f>
        <v>0</v>
      </c>
      <c r="D21" s="24">
        <f>'4-非流动资产汇总'!D8</f>
        <v>0</v>
      </c>
      <c r="E21" s="24">
        <f>'4-非流动资产汇总'!E8</f>
        <v>0</v>
      </c>
      <c r="F21" s="211">
        <f t="shared" si="2"/>
        <v>0</v>
      </c>
      <c r="G21" s="212" t="str">
        <f t="shared" si="3"/>
        <v/>
      </c>
    </row>
    <row r="22" spans="1:7" ht="12.75" customHeight="1">
      <c r="A22" s="21">
        <v>18</v>
      </c>
      <c r="B22" s="160" t="s">
        <v>132</v>
      </c>
      <c r="C22" s="24">
        <f>'4-非流动资产汇总'!C9</f>
        <v>0</v>
      </c>
      <c r="D22" s="24">
        <f>'4-非流动资产汇总'!D9</f>
        <v>0</v>
      </c>
      <c r="E22" s="24">
        <f>'4-非流动资产汇总'!E9</f>
        <v>0</v>
      </c>
      <c r="F22" s="211">
        <f t="shared" si="2"/>
        <v>0</v>
      </c>
      <c r="G22" s="212" t="str">
        <f t="shared" si="3"/>
        <v/>
      </c>
    </row>
    <row r="23" spans="1:7" ht="12.75" customHeight="1">
      <c r="A23" s="21">
        <v>19</v>
      </c>
      <c r="B23" s="160" t="s">
        <v>133</v>
      </c>
      <c r="C23" s="24">
        <f>'4-非流动资产汇总'!C10</f>
        <v>0</v>
      </c>
      <c r="D23" s="24">
        <f>'4-非流动资产汇总'!D10</f>
        <v>0</v>
      </c>
      <c r="E23" s="24">
        <f>'4-非流动资产汇总'!E10</f>
        <v>4666013</v>
      </c>
      <c r="F23" s="211">
        <f t="shared" si="2"/>
        <v>4666013</v>
      </c>
      <c r="G23" s="212" t="str">
        <f t="shared" si="3"/>
        <v/>
      </c>
    </row>
    <row r="24" spans="1:7" ht="12.75" customHeight="1">
      <c r="A24" s="21">
        <v>20</v>
      </c>
      <c r="B24" s="160" t="s">
        <v>134</v>
      </c>
      <c r="C24" s="24">
        <f>'4-非流动资产汇总'!C11</f>
        <v>0</v>
      </c>
      <c r="D24" s="24">
        <f>'4-非流动资产汇总'!D11</f>
        <v>0</v>
      </c>
      <c r="E24" s="24">
        <f>'4-非流动资产汇总'!E11</f>
        <v>0</v>
      </c>
      <c r="F24" s="211">
        <f t="shared" si="2"/>
        <v>0</v>
      </c>
      <c r="G24" s="212" t="str">
        <f t="shared" si="3"/>
        <v/>
      </c>
    </row>
    <row r="25" spans="1:7" ht="12.75" customHeight="1">
      <c r="A25" s="21">
        <v>21</v>
      </c>
      <c r="B25" s="160" t="s">
        <v>135</v>
      </c>
      <c r="C25" s="24">
        <f>'4-非流动资产汇总'!C12</f>
        <v>0</v>
      </c>
      <c r="D25" s="24">
        <f>'4-非流动资产汇总'!D12</f>
        <v>0</v>
      </c>
      <c r="E25" s="24">
        <f>'4-非流动资产汇总'!E12</f>
        <v>0</v>
      </c>
      <c r="F25" s="211">
        <f t="shared" si="2"/>
        <v>0</v>
      </c>
      <c r="G25" s="212" t="str">
        <f t="shared" si="3"/>
        <v/>
      </c>
    </row>
    <row r="26" spans="1:7" ht="12.75" customHeight="1">
      <c r="A26" s="21">
        <v>22</v>
      </c>
      <c r="B26" s="160" t="s">
        <v>136</v>
      </c>
      <c r="C26" s="24">
        <f>'4-非流动资产汇总'!C13</f>
        <v>0</v>
      </c>
      <c r="D26" s="24">
        <f>'4-非流动资产汇总'!D13</f>
        <v>0</v>
      </c>
      <c r="E26" s="24">
        <f>'4-非流动资产汇总'!E13</f>
        <v>0</v>
      </c>
      <c r="F26" s="211">
        <f t="shared" si="2"/>
        <v>0</v>
      </c>
      <c r="G26" s="212" t="str">
        <f t="shared" si="3"/>
        <v/>
      </c>
    </row>
    <row r="27" spans="1:7" ht="12.75" customHeight="1">
      <c r="A27" s="21">
        <v>23</v>
      </c>
      <c r="B27" s="160" t="s">
        <v>137</v>
      </c>
      <c r="C27" s="24">
        <f>'4-非流动资产汇总'!C14</f>
        <v>0</v>
      </c>
      <c r="D27" s="24">
        <f>'4-非流动资产汇总'!D14</f>
        <v>0</v>
      </c>
      <c r="E27" s="24">
        <f>'4-非流动资产汇总'!E14</f>
        <v>0</v>
      </c>
      <c r="F27" s="211">
        <f t="shared" si="2"/>
        <v>0</v>
      </c>
      <c r="G27" s="212" t="str">
        <f t="shared" si="3"/>
        <v/>
      </c>
    </row>
    <row r="28" spans="1:7" ht="14.25" customHeight="1">
      <c r="A28" s="21">
        <v>24</v>
      </c>
      <c r="B28" s="160" t="s">
        <v>138</v>
      </c>
      <c r="C28" s="24">
        <f>'4-非流动资产汇总'!C15</f>
        <v>0</v>
      </c>
      <c r="D28" s="24">
        <f>'4-非流动资产汇总'!D15</f>
        <v>0</v>
      </c>
      <c r="E28" s="24">
        <f>'4-非流动资产汇总'!E15</f>
        <v>0</v>
      </c>
      <c r="F28" s="211">
        <f t="shared" si="2"/>
        <v>0</v>
      </c>
      <c r="G28" s="212" t="str">
        <f t="shared" si="3"/>
        <v/>
      </c>
    </row>
    <row r="29" spans="1:7" ht="14.25" customHeight="1">
      <c r="A29" s="21">
        <v>25</v>
      </c>
      <c r="B29" s="160" t="s">
        <v>139</v>
      </c>
      <c r="C29" s="24">
        <f>'4-非流动资产汇总'!C16</f>
        <v>0</v>
      </c>
      <c r="D29" s="24">
        <f>'4-非流动资产汇总'!D16</f>
        <v>0</v>
      </c>
      <c r="E29" s="24">
        <f>'4-非流动资产汇总'!E16</f>
        <v>3415700</v>
      </c>
      <c r="F29" s="211">
        <f t="shared" si="2"/>
        <v>3415700</v>
      </c>
      <c r="G29" s="212" t="str">
        <f t="shared" si="3"/>
        <v/>
      </c>
    </row>
    <row r="30" spans="1:7" ht="14.25" customHeight="1">
      <c r="A30" s="21">
        <v>26</v>
      </c>
      <c r="B30" s="160" t="s">
        <v>140</v>
      </c>
      <c r="C30" s="24">
        <f>'4-非流动资产汇总'!C17</f>
        <v>0</v>
      </c>
      <c r="D30" s="24">
        <f>'4-非流动资产汇总'!D17</f>
        <v>0</v>
      </c>
      <c r="E30" s="24">
        <f>'4-非流动资产汇总'!E17</f>
        <v>0</v>
      </c>
      <c r="F30" s="211">
        <f t="shared" si="2"/>
        <v>0</v>
      </c>
      <c r="G30" s="212" t="str">
        <f t="shared" si="3"/>
        <v/>
      </c>
    </row>
    <row r="31" spans="1:7" ht="13.5" customHeight="1">
      <c r="A31" s="21">
        <v>27</v>
      </c>
      <c r="B31" s="160" t="s">
        <v>141</v>
      </c>
      <c r="C31" s="24">
        <f>'4-非流动资产汇总'!C18</f>
        <v>0</v>
      </c>
      <c r="D31" s="24">
        <f>'4-非流动资产汇总'!D18</f>
        <v>0</v>
      </c>
      <c r="E31" s="24">
        <f>'4-非流动资产汇总'!E18</f>
        <v>0</v>
      </c>
      <c r="F31" s="211">
        <f t="shared" si="2"/>
        <v>0</v>
      </c>
      <c r="G31" s="212" t="str">
        <f t="shared" si="3"/>
        <v/>
      </c>
    </row>
    <row r="32" spans="1:7" ht="12.75" customHeight="1">
      <c r="A32" s="21">
        <v>28</v>
      </c>
      <c r="B32" s="160" t="s">
        <v>142</v>
      </c>
      <c r="C32" s="24">
        <f>'4-非流动资产汇总'!C19</f>
        <v>0</v>
      </c>
      <c r="D32" s="24">
        <f>'4-非流动资产汇总'!D19</f>
        <v>0</v>
      </c>
      <c r="E32" s="24">
        <f>'4-非流动资产汇总'!E19</f>
        <v>0</v>
      </c>
      <c r="F32" s="211">
        <f t="shared" si="2"/>
        <v>0</v>
      </c>
      <c r="G32" s="212" t="str">
        <f t="shared" si="3"/>
        <v/>
      </c>
    </row>
    <row r="33" spans="1:7" ht="13.5" customHeight="1">
      <c r="A33" s="21">
        <v>29</v>
      </c>
      <c r="B33" s="160" t="s">
        <v>143</v>
      </c>
      <c r="C33" s="24">
        <f>'4-非流动资产汇总'!C20</f>
        <v>0</v>
      </c>
      <c r="D33" s="24">
        <f>'4-非流动资产汇总'!D20</f>
        <v>0</v>
      </c>
      <c r="E33" s="24">
        <f>'4-非流动资产汇总'!E20</f>
        <v>0</v>
      </c>
      <c r="F33" s="211">
        <f t="shared" si="2"/>
        <v>0</v>
      </c>
      <c r="G33" s="212" t="str">
        <f t="shared" si="3"/>
        <v/>
      </c>
    </row>
    <row r="34" spans="1:7" ht="13.5" customHeight="1">
      <c r="A34" s="21">
        <v>30</v>
      </c>
      <c r="B34" s="160" t="s">
        <v>144</v>
      </c>
      <c r="C34" s="24">
        <f>'4-非流动资产汇总'!C21</f>
        <v>0</v>
      </c>
      <c r="D34" s="24">
        <f>'4-非流动资产汇总'!D21</f>
        <v>0</v>
      </c>
      <c r="E34" s="24">
        <f>'4-非流动资产汇总'!E21</f>
        <v>0</v>
      </c>
      <c r="F34" s="211">
        <f t="shared" si="2"/>
        <v>0</v>
      </c>
      <c r="G34" s="212" t="str">
        <f t="shared" si="3"/>
        <v/>
      </c>
    </row>
    <row r="35" spans="1:7" s="45" customFormat="1" ht="12.75" customHeight="1">
      <c r="A35" s="21">
        <v>31</v>
      </c>
      <c r="B35" s="213" t="s">
        <v>169</v>
      </c>
      <c r="C35" s="210">
        <f>C5+C17</f>
        <v>0</v>
      </c>
      <c r="D35" s="210">
        <f>D5+D17</f>
        <v>0</v>
      </c>
      <c r="E35" s="210">
        <f>E5+E17</f>
        <v>8081713</v>
      </c>
      <c r="F35" s="211">
        <f t="shared" si="2"/>
        <v>8081713</v>
      </c>
      <c r="G35" s="212" t="str">
        <f t="shared" si="3"/>
        <v/>
      </c>
    </row>
    <row r="36" spans="1:7" s="45" customFormat="1" ht="14.25" customHeight="1">
      <c r="A36" s="21">
        <v>32</v>
      </c>
      <c r="B36" s="213" t="s">
        <v>170</v>
      </c>
      <c r="C36" s="210">
        <f>SUM(C37:C48)</f>
        <v>0</v>
      </c>
      <c r="D36" s="210">
        <f>SUM(D37:D48)</f>
        <v>0</v>
      </c>
      <c r="E36" s="210">
        <f>SUM(E37:E48)</f>
        <v>0</v>
      </c>
      <c r="F36" s="211">
        <f t="shared" si="2"/>
        <v>0</v>
      </c>
      <c r="G36" s="212" t="str">
        <f t="shared" si="3"/>
        <v/>
      </c>
    </row>
    <row r="37" spans="1:7" ht="14.25" customHeight="1">
      <c r="A37" s="21">
        <v>33</v>
      </c>
      <c r="B37" s="160" t="s">
        <v>171</v>
      </c>
      <c r="C37" s="24">
        <f>'5-流动负债汇总'!C5</f>
        <v>0</v>
      </c>
      <c r="D37" s="24">
        <f>'5-流动负债汇总'!D5</f>
        <v>0</v>
      </c>
      <c r="E37" s="24">
        <f>'5-流动负债汇总'!E5</f>
        <v>0</v>
      </c>
      <c r="F37" s="211">
        <f t="shared" ref="F37:F50" si="4">E37-D37</f>
        <v>0</v>
      </c>
      <c r="G37" s="212" t="str">
        <f t="shared" ref="G37:G50" si="5">IF(D37=0,"",F37/D37*100)</f>
        <v/>
      </c>
    </row>
    <row r="38" spans="1:7" ht="14.25" customHeight="1">
      <c r="A38" s="21">
        <v>34</v>
      </c>
      <c r="B38" s="160" t="s">
        <v>172</v>
      </c>
      <c r="C38" s="24">
        <f>'5-流动负债汇总'!C6</f>
        <v>0</v>
      </c>
      <c r="D38" s="24">
        <f>'5-流动负债汇总'!D6</f>
        <v>0</v>
      </c>
      <c r="E38" s="24">
        <f>'5-流动负债汇总'!E6</f>
        <v>0</v>
      </c>
      <c r="F38" s="211">
        <f t="shared" si="4"/>
        <v>0</v>
      </c>
      <c r="G38" s="212" t="str">
        <f t="shared" si="5"/>
        <v/>
      </c>
    </row>
    <row r="39" spans="1:7" ht="14.25" customHeight="1">
      <c r="A39" s="21">
        <v>35</v>
      </c>
      <c r="B39" s="160" t="s">
        <v>173</v>
      </c>
      <c r="C39" s="24">
        <f>'5-流动负债汇总'!C7</f>
        <v>0</v>
      </c>
      <c r="D39" s="24">
        <f>'5-流动负债汇总'!D7</f>
        <v>0</v>
      </c>
      <c r="E39" s="24">
        <f>'5-流动负债汇总'!E7</f>
        <v>0</v>
      </c>
      <c r="F39" s="211">
        <f t="shared" si="4"/>
        <v>0</v>
      </c>
      <c r="G39" s="212" t="str">
        <f t="shared" si="5"/>
        <v/>
      </c>
    </row>
    <row r="40" spans="1:7" ht="14.25" customHeight="1">
      <c r="A40" s="21">
        <v>36</v>
      </c>
      <c r="B40" s="160" t="s">
        <v>174</v>
      </c>
      <c r="C40" s="24">
        <f>'5-流动负债汇总'!C8</f>
        <v>0</v>
      </c>
      <c r="D40" s="24">
        <f>'5-流动负债汇总'!D8</f>
        <v>0</v>
      </c>
      <c r="E40" s="24">
        <f>'5-流动负债汇总'!E8</f>
        <v>0</v>
      </c>
      <c r="F40" s="211">
        <f t="shared" si="4"/>
        <v>0</v>
      </c>
      <c r="G40" s="212" t="str">
        <f t="shared" si="5"/>
        <v/>
      </c>
    </row>
    <row r="41" spans="1:7" ht="14.25" customHeight="1">
      <c r="A41" s="21">
        <v>37</v>
      </c>
      <c r="B41" s="160" t="s">
        <v>175</v>
      </c>
      <c r="C41" s="24">
        <f>'5-流动负债汇总'!C9</f>
        <v>0</v>
      </c>
      <c r="D41" s="24">
        <f>'5-流动负债汇总'!D9</f>
        <v>0</v>
      </c>
      <c r="E41" s="24">
        <f>'5-流动负债汇总'!E9</f>
        <v>0</v>
      </c>
      <c r="F41" s="211">
        <f t="shared" si="4"/>
        <v>0</v>
      </c>
      <c r="G41" s="212" t="str">
        <f t="shared" si="5"/>
        <v/>
      </c>
    </row>
    <row r="42" spans="1:7" ht="14.25" customHeight="1">
      <c r="A42" s="21">
        <v>38</v>
      </c>
      <c r="B42" s="160" t="s">
        <v>176</v>
      </c>
      <c r="C42" s="24">
        <f>'5-流动负债汇总'!C10</f>
        <v>0</v>
      </c>
      <c r="D42" s="24">
        <f>'5-流动负债汇总'!D10</f>
        <v>0</v>
      </c>
      <c r="E42" s="24">
        <f>'5-流动负债汇总'!E10</f>
        <v>0</v>
      </c>
      <c r="F42" s="211">
        <f t="shared" si="4"/>
        <v>0</v>
      </c>
      <c r="G42" s="212" t="str">
        <f t="shared" si="5"/>
        <v/>
      </c>
    </row>
    <row r="43" spans="1:7" ht="14.25" customHeight="1">
      <c r="A43" s="21">
        <v>39</v>
      </c>
      <c r="B43" s="160" t="s">
        <v>177</v>
      </c>
      <c r="C43" s="24">
        <f>'5-流动负债汇总'!C11</f>
        <v>0</v>
      </c>
      <c r="D43" s="24">
        <f>'5-流动负债汇总'!D11</f>
        <v>0</v>
      </c>
      <c r="E43" s="24">
        <f>'5-流动负债汇总'!E11</f>
        <v>0</v>
      </c>
      <c r="F43" s="211">
        <f t="shared" si="4"/>
        <v>0</v>
      </c>
      <c r="G43" s="212" t="str">
        <f t="shared" si="5"/>
        <v/>
      </c>
    </row>
    <row r="44" spans="1:7" ht="14.25" customHeight="1">
      <c r="A44" s="21">
        <v>40</v>
      </c>
      <c r="B44" s="160" t="s">
        <v>178</v>
      </c>
      <c r="C44" s="24">
        <f>'5-流动负债汇总'!C12</f>
        <v>0</v>
      </c>
      <c r="D44" s="24">
        <f>'5-流动负债汇总'!D12</f>
        <v>0</v>
      </c>
      <c r="E44" s="24">
        <f>'5-流动负债汇总'!E12</f>
        <v>0</v>
      </c>
      <c r="F44" s="211">
        <f t="shared" si="4"/>
        <v>0</v>
      </c>
      <c r="G44" s="212" t="str">
        <f t="shared" si="5"/>
        <v/>
      </c>
    </row>
    <row r="45" spans="1:7" ht="14.25" customHeight="1">
      <c r="A45" s="21">
        <v>41</v>
      </c>
      <c r="B45" s="160" t="s">
        <v>179</v>
      </c>
      <c r="C45" s="24">
        <f>'5-流动负债汇总'!C13</f>
        <v>0</v>
      </c>
      <c r="D45" s="24">
        <f>'5-流动负债汇总'!D13</f>
        <v>0</v>
      </c>
      <c r="E45" s="24">
        <f>'5-流动负债汇总'!E13</f>
        <v>0</v>
      </c>
      <c r="F45" s="211">
        <f t="shared" si="4"/>
        <v>0</v>
      </c>
      <c r="G45" s="212" t="str">
        <f t="shared" si="5"/>
        <v/>
      </c>
    </row>
    <row r="46" spans="1:7" ht="14.25" customHeight="1">
      <c r="A46" s="21">
        <v>42</v>
      </c>
      <c r="B46" s="160" t="s">
        <v>180</v>
      </c>
      <c r="C46" s="24">
        <f>'5-流动负债汇总'!C14</f>
        <v>0</v>
      </c>
      <c r="D46" s="24">
        <f>'5-流动负债汇总'!D14</f>
        <v>0</v>
      </c>
      <c r="E46" s="24">
        <f>'5-流动负债汇总'!E14</f>
        <v>0</v>
      </c>
      <c r="F46" s="211">
        <f t="shared" si="4"/>
        <v>0</v>
      </c>
      <c r="G46" s="212" t="str">
        <f t="shared" si="5"/>
        <v/>
      </c>
    </row>
    <row r="47" spans="1:7" ht="14.25" customHeight="1">
      <c r="A47" s="21">
        <v>43</v>
      </c>
      <c r="B47" s="160" t="s">
        <v>181</v>
      </c>
      <c r="C47" s="24">
        <f>'5-流动负债汇总'!C15</f>
        <v>0</v>
      </c>
      <c r="D47" s="24">
        <f>'5-流动负债汇总'!D15</f>
        <v>0</v>
      </c>
      <c r="E47" s="24">
        <f>'5-流动负债汇总'!E15</f>
        <v>0</v>
      </c>
      <c r="F47" s="211">
        <f t="shared" si="4"/>
        <v>0</v>
      </c>
      <c r="G47" s="212" t="str">
        <f t="shared" si="5"/>
        <v/>
      </c>
    </row>
    <row r="48" spans="1:7" ht="14.25" customHeight="1">
      <c r="A48" s="21">
        <v>44</v>
      </c>
      <c r="B48" s="160" t="s">
        <v>182</v>
      </c>
      <c r="C48" s="24">
        <f>'5-流动负债汇总'!C16</f>
        <v>0</v>
      </c>
      <c r="D48" s="24">
        <f>'5-流动负债汇总'!D16</f>
        <v>0</v>
      </c>
      <c r="E48" s="24">
        <f>'5-流动负债汇总'!E16</f>
        <v>0</v>
      </c>
      <c r="F48" s="211">
        <f t="shared" si="4"/>
        <v>0</v>
      </c>
      <c r="G48" s="212" t="str">
        <f t="shared" si="5"/>
        <v/>
      </c>
    </row>
    <row r="49" spans="1:7" s="45" customFormat="1" ht="14.25" customHeight="1">
      <c r="A49" s="21">
        <v>45</v>
      </c>
      <c r="B49" s="213" t="s">
        <v>183</v>
      </c>
      <c r="C49" s="24">
        <f>SUM(C50:C56)</f>
        <v>0</v>
      </c>
      <c r="D49" s="24">
        <f>SUM(D50:D56)</f>
        <v>0</v>
      </c>
      <c r="E49" s="24">
        <f>SUM(E50:E56)</f>
        <v>0</v>
      </c>
      <c r="F49" s="211">
        <f t="shared" si="4"/>
        <v>0</v>
      </c>
      <c r="G49" s="212" t="str">
        <f t="shared" si="5"/>
        <v/>
      </c>
    </row>
    <row r="50" spans="1:7" ht="14.25" customHeight="1">
      <c r="A50" s="21">
        <v>46</v>
      </c>
      <c r="B50" s="160" t="s">
        <v>184</v>
      </c>
      <c r="C50" s="24">
        <f>'6-非流动负债汇总 '!C5</f>
        <v>0</v>
      </c>
      <c r="D50" s="24">
        <f>'6-非流动负债汇总 '!D5</f>
        <v>0</v>
      </c>
      <c r="E50" s="24">
        <f>'6-非流动负债汇总 '!E5</f>
        <v>0</v>
      </c>
      <c r="F50" s="211">
        <f t="shared" si="4"/>
        <v>0</v>
      </c>
      <c r="G50" s="212" t="str">
        <f t="shared" si="5"/>
        <v/>
      </c>
    </row>
    <row r="51" spans="1:7" ht="14.25" customHeight="1">
      <c r="A51" s="21">
        <v>47</v>
      </c>
      <c r="B51" s="160" t="s">
        <v>185</v>
      </c>
      <c r="C51" s="24">
        <f>'6-非流动负债汇总 '!C6</f>
        <v>0</v>
      </c>
      <c r="D51" s="24">
        <f>'6-非流动负债汇总 '!D6</f>
        <v>0</v>
      </c>
      <c r="E51" s="24">
        <f>'6-非流动负债汇总 '!E6</f>
        <v>0</v>
      </c>
      <c r="F51" s="211">
        <f t="shared" ref="F51:F58" si="6">E51-D51</f>
        <v>0</v>
      </c>
      <c r="G51" s="212" t="str">
        <f t="shared" ref="G51:G57" si="7">IF(D51=0,"",F51/D51*100)</f>
        <v/>
      </c>
    </row>
    <row r="52" spans="1:7" ht="14.25" customHeight="1">
      <c r="A52" s="21">
        <v>48</v>
      </c>
      <c r="B52" s="160" t="s">
        <v>186</v>
      </c>
      <c r="C52" s="24">
        <f>'6-非流动负债汇总 '!C7</f>
        <v>0</v>
      </c>
      <c r="D52" s="24">
        <f>'6-非流动负债汇总 '!D7</f>
        <v>0</v>
      </c>
      <c r="E52" s="24">
        <f>'6-非流动负债汇总 '!E7</f>
        <v>0</v>
      </c>
      <c r="F52" s="211">
        <f t="shared" si="6"/>
        <v>0</v>
      </c>
      <c r="G52" s="212" t="str">
        <f t="shared" si="7"/>
        <v/>
      </c>
    </row>
    <row r="53" spans="1:7" ht="14.25" customHeight="1">
      <c r="A53" s="21">
        <v>49</v>
      </c>
      <c r="B53" s="160" t="s">
        <v>187</v>
      </c>
      <c r="C53" s="24">
        <f>'6-非流动负债汇总 '!C8</f>
        <v>0</v>
      </c>
      <c r="D53" s="24">
        <f>'6-非流动负债汇总 '!D8</f>
        <v>0</v>
      </c>
      <c r="E53" s="24">
        <f>'6-非流动负债汇总 '!E8</f>
        <v>0</v>
      </c>
      <c r="F53" s="211">
        <f t="shared" si="6"/>
        <v>0</v>
      </c>
      <c r="G53" s="212" t="str">
        <f t="shared" si="7"/>
        <v/>
      </c>
    </row>
    <row r="54" spans="1:7" ht="14.25" customHeight="1">
      <c r="A54" s="21">
        <v>50</v>
      </c>
      <c r="B54" s="160" t="s">
        <v>188</v>
      </c>
      <c r="C54" s="24">
        <f>'6-非流动负债汇总 '!C9</f>
        <v>0</v>
      </c>
      <c r="D54" s="24">
        <f>'6-非流动负债汇总 '!D9</f>
        <v>0</v>
      </c>
      <c r="E54" s="24">
        <f>'6-非流动负债汇总 '!E9</f>
        <v>0</v>
      </c>
      <c r="F54" s="211">
        <f t="shared" si="6"/>
        <v>0</v>
      </c>
      <c r="G54" s="212" t="str">
        <f t="shared" si="7"/>
        <v/>
      </c>
    </row>
    <row r="55" spans="1:7" ht="14.25" customHeight="1">
      <c r="A55" s="21">
        <v>51</v>
      </c>
      <c r="B55" s="160" t="s">
        <v>189</v>
      </c>
      <c r="C55" s="24">
        <f>'6-非流动负债汇总 '!C10</f>
        <v>0</v>
      </c>
      <c r="D55" s="24">
        <f>'6-非流动负债汇总 '!D10</f>
        <v>0</v>
      </c>
      <c r="E55" s="24">
        <f>'6-非流动负债汇总 '!E10</f>
        <v>0</v>
      </c>
      <c r="F55" s="211">
        <f t="shared" si="6"/>
        <v>0</v>
      </c>
      <c r="G55" s="212" t="str">
        <f t="shared" si="7"/>
        <v/>
      </c>
    </row>
    <row r="56" spans="1:7" ht="14.25" customHeight="1">
      <c r="A56" s="21">
        <v>52</v>
      </c>
      <c r="B56" s="160" t="s">
        <v>190</v>
      </c>
      <c r="C56" s="24">
        <f>'6-非流动负债汇总 '!C11</f>
        <v>0</v>
      </c>
      <c r="D56" s="24">
        <f>'6-非流动负债汇总 '!D11</f>
        <v>0</v>
      </c>
      <c r="E56" s="24">
        <f>'6-非流动负债汇总 '!E11</f>
        <v>0</v>
      </c>
      <c r="F56" s="211">
        <f t="shared" si="6"/>
        <v>0</v>
      </c>
      <c r="G56" s="212" t="str">
        <f t="shared" si="7"/>
        <v/>
      </c>
    </row>
    <row r="57" spans="1:7" s="45" customFormat="1" ht="14.25" customHeight="1">
      <c r="A57" s="21">
        <v>53</v>
      </c>
      <c r="B57" s="213" t="s">
        <v>191</v>
      </c>
      <c r="C57" s="210">
        <f>C36+C49</f>
        <v>0</v>
      </c>
      <c r="D57" s="210">
        <f>D36+D49</f>
        <v>0</v>
      </c>
      <c r="E57" s="210">
        <f>E36+E49</f>
        <v>0</v>
      </c>
      <c r="F57" s="211">
        <f t="shared" si="6"/>
        <v>0</v>
      </c>
      <c r="G57" s="212" t="str">
        <f t="shared" si="7"/>
        <v/>
      </c>
    </row>
    <row r="58" spans="1:7" s="45" customFormat="1" ht="14.25" customHeight="1">
      <c r="A58" s="21">
        <v>54</v>
      </c>
      <c r="B58" s="213" t="s">
        <v>192</v>
      </c>
      <c r="C58" s="210">
        <f>C35-C57</f>
        <v>0</v>
      </c>
      <c r="D58" s="210">
        <f>D35-D57</f>
        <v>0</v>
      </c>
      <c r="E58" s="210">
        <f>E35-E57</f>
        <v>8081713</v>
      </c>
      <c r="F58" s="211">
        <f t="shared" si="6"/>
        <v>8081713</v>
      </c>
      <c r="G58" s="212" t="str">
        <f>IF(D58=0,"",IF(D58&lt;0,-F58/D58*100,F58/D58*100))</f>
        <v/>
      </c>
    </row>
    <row r="59" spans="1:7" s="207" customFormat="1" ht="16.5" customHeight="1">
      <c r="A59" s="207" t="str">
        <f>'1-汇总表'!A32</f>
        <v>评估机构：四川中联资产评估有限公司</v>
      </c>
      <c r="E59" s="388" t="str">
        <f>'1-汇总表'!E33</f>
        <v>签字注册资产评估师：邓晓川、张文斌</v>
      </c>
      <c r="F59" s="388"/>
      <c r="G59" s="388"/>
    </row>
  </sheetData>
  <sheetProtection formatColumns="0"/>
  <autoFilter ref="A4:G59"/>
  <mergeCells count="3">
    <mergeCell ref="A1:G1"/>
    <mergeCell ref="A2:G2"/>
    <mergeCell ref="E59:G59"/>
  </mergeCells>
  <phoneticPr fontId="19" type="noConversion"/>
  <printOptions horizontalCentered="1"/>
  <pageMargins left="0.39370078740157499" right="0.39370078740157499" top="0.86614173228346403" bottom="0.86614173228346403" header="1.02362204724409" footer="0.27559055118110198"/>
  <pageSetup paperSize="9" scale="90" fitToHeight="0" orientation="landscape" blackAndWhite="1"/>
  <headerFooter scaleWithDoc="0">
    <oddHeader>&amp;R&amp;"宋体,常规"&amp;10表&amp;"Times New Roman,常规"2
&amp;"宋体,常规"共&amp;"Times New Roman,常规"&amp;N&amp;"宋体,常规"页第&amp;"Times New Roman,常规"&amp;P&amp;"宋体,常规"页</oddHeader>
  </headerFooter>
  <rowBreaks count="1" manualBreakCount="1">
    <brk id="35" max="16383" man="1"/>
  </rowBreaks>
</worksheet>
</file>

<file path=xl/worksheets/sheet60.xml><?xml version="1.0" encoding="utf-8"?>
<worksheet xmlns="http://schemas.openxmlformats.org/spreadsheetml/2006/main" xmlns:r="http://schemas.openxmlformats.org/officeDocument/2006/relationships">
  <sheetPr>
    <pageSetUpPr fitToPage="1"/>
  </sheetPr>
  <dimension ref="A1:R28"/>
  <sheetViews>
    <sheetView workbookViewId="0">
      <pane xSplit="8" ySplit="5" topLeftCell="I18" activePane="bottomRight" state="frozen"/>
      <selection activeCell="K28" sqref="K28"/>
      <selection pane="topRight" activeCell="K28" sqref="K28"/>
      <selection pane="bottomLeft" activeCell="K28" sqref="K28"/>
      <selection pane="bottomRight" activeCell="K28" sqref="K28"/>
    </sheetView>
  </sheetViews>
  <sheetFormatPr defaultColWidth="9" defaultRowHeight="15.75" customHeight="1" outlineLevelCol="1"/>
  <cols>
    <col min="1" max="1" width="4.3984375" style="13" customWidth="1"/>
    <col min="2" max="2" width="9" style="13"/>
    <col min="3" max="3" width="22" style="13" customWidth="1"/>
    <col min="4" max="4" width="4.5" style="13" customWidth="1"/>
    <col min="5" max="5" width="8" style="13" customWidth="1" outlineLevel="1"/>
    <col min="6" max="6" width="9" style="14"/>
    <col min="7" max="7" width="11.3984375" style="13" customWidth="1"/>
    <col min="8" max="11" width="9.19921875" style="13" customWidth="1"/>
    <col min="12" max="12" width="9" style="13"/>
    <col min="13" max="13" width="8.69921875" style="13" customWidth="1"/>
    <col min="14" max="14" width="7.8984375" style="13" customWidth="1"/>
    <col min="15" max="15" width="5.09765625" style="13" customWidth="1"/>
    <col min="16" max="16" width="5.5" style="13" customWidth="1"/>
    <col min="17" max="16384" width="9" style="13"/>
  </cols>
  <sheetData>
    <row r="1" spans="1:18" s="11" customFormat="1" ht="30" customHeight="1">
      <c r="A1" s="400" t="s">
        <v>561</v>
      </c>
      <c r="B1" s="403"/>
      <c r="C1" s="403"/>
      <c r="D1" s="403"/>
      <c r="E1" s="403"/>
      <c r="F1" s="403"/>
      <c r="G1" s="403"/>
      <c r="H1" s="403"/>
      <c r="I1" s="403"/>
      <c r="J1" s="403"/>
      <c r="K1" s="403"/>
      <c r="L1" s="403"/>
      <c r="M1" s="403"/>
      <c r="N1" s="403"/>
      <c r="O1" s="403"/>
      <c r="P1" s="403"/>
    </row>
    <row r="2" spans="1:18" ht="14.1" customHeight="1">
      <c r="A2" s="387" t="str">
        <f>'4-10生物资产（苗木）'!A2:R2</f>
        <v>评估基准日：2024年12月5日</v>
      </c>
      <c r="B2" s="387"/>
      <c r="C2" s="387"/>
      <c r="D2" s="387"/>
      <c r="E2" s="387"/>
      <c r="F2" s="387"/>
      <c r="G2" s="387"/>
      <c r="H2" s="401"/>
      <c r="I2" s="401"/>
      <c r="J2" s="401"/>
      <c r="K2" s="401"/>
      <c r="L2" s="401"/>
      <c r="M2" s="401"/>
      <c r="N2" s="401"/>
      <c r="O2" s="401"/>
      <c r="P2" s="401"/>
    </row>
    <row r="3" spans="1:18" ht="15.75" customHeight="1">
      <c r="A3" s="16" t="str">
        <f>'4-7-2在建（设备）'!A3</f>
        <v>被评估单位（或产权持有人）：攀枝花市尚亿科技有限责任公司</v>
      </c>
      <c r="O3" s="95"/>
      <c r="P3" s="82"/>
      <c r="Q3" s="95"/>
      <c r="R3" s="57" t="s">
        <v>151</v>
      </c>
    </row>
    <row r="4" spans="1:18" s="12" customFormat="1" ht="15.75" customHeight="1">
      <c r="A4" s="407" t="s">
        <v>152</v>
      </c>
      <c r="B4" s="407" t="s">
        <v>562</v>
      </c>
      <c r="C4" s="409" t="s">
        <v>563</v>
      </c>
      <c r="D4" s="415" t="s">
        <v>332</v>
      </c>
      <c r="E4" s="415" t="s">
        <v>333</v>
      </c>
      <c r="F4" s="482" t="s">
        <v>564</v>
      </c>
      <c r="G4" s="409" t="s">
        <v>565</v>
      </c>
      <c r="H4" s="502" t="str">
        <f>'4-10生物资产（苗木）'!J4</f>
        <v>账面价值</v>
      </c>
      <c r="I4" s="496"/>
      <c r="J4" s="502" t="str">
        <f>'4-10生物资产（苗木）'!L4</f>
        <v>申报价值</v>
      </c>
      <c r="K4" s="496"/>
      <c r="L4" s="407" t="s">
        <v>118</v>
      </c>
      <c r="M4" s="408"/>
      <c r="N4" s="408"/>
      <c r="O4" s="415" t="s">
        <v>154</v>
      </c>
      <c r="P4" s="415" t="s">
        <v>212</v>
      </c>
    </row>
    <row r="5" spans="1:18" s="12" customFormat="1" ht="15.75" customHeight="1">
      <c r="A5" s="408"/>
      <c r="B5" s="408"/>
      <c r="C5" s="414"/>
      <c r="D5" s="408"/>
      <c r="E5" s="408"/>
      <c r="F5" s="483"/>
      <c r="G5" s="414"/>
      <c r="H5" s="46" t="s">
        <v>425</v>
      </c>
      <c r="I5" s="18" t="s">
        <v>426</v>
      </c>
      <c r="J5" s="46" t="s">
        <v>425</v>
      </c>
      <c r="K5" s="18" t="s">
        <v>426</v>
      </c>
      <c r="L5" s="18" t="s">
        <v>425</v>
      </c>
      <c r="M5" s="18" t="s">
        <v>358</v>
      </c>
      <c r="N5" s="18" t="s">
        <v>426</v>
      </c>
      <c r="O5" s="408"/>
      <c r="P5" s="408"/>
    </row>
    <row r="6" spans="1:18" ht="15.75" customHeight="1">
      <c r="A6" s="21"/>
      <c r="B6" s="22"/>
      <c r="C6" s="22"/>
      <c r="D6" s="21"/>
      <c r="E6" s="81"/>
      <c r="F6" s="90"/>
      <c r="G6" s="21"/>
      <c r="H6" s="24"/>
      <c r="I6" s="32"/>
      <c r="J6" s="32" t="str">
        <f>IF(H6="","",H6)</f>
        <v/>
      </c>
      <c r="K6" s="32" t="str">
        <f>IF(I6="","",I6)</f>
        <v/>
      </c>
      <c r="L6" s="32"/>
      <c r="M6" s="96"/>
      <c r="N6" s="32"/>
      <c r="O6" s="47" t="str">
        <f>IF(K6="","",(N6-K6)/K6*100)</f>
        <v/>
      </c>
      <c r="P6" s="26"/>
    </row>
    <row r="7" spans="1:18" ht="15.75" customHeight="1">
      <c r="A7" s="21"/>
      <c r="B7" s="22"/>
      <c r="C7" s="22"/>
      <c r="D7" s="21"/>
      <c r="E7" s="81"/>
      <c r="F7" s="90"/>
      <c r="G7" s="21"/>
      <c r="H7" s="24"/>
      <c r="I7" s="32"/>
      <c r="J7" s="32" t="str">
        <f t="shared" ref="J7:J23" si="0">IF(H7="","",H7)</f>
        <v/>
      </c>
      <c r="K7" s="32" t="str">
        <f t="shared" ref="K7:K23" si="1">IF(I7="","",I7)</f>
        <v/>
      </c>
      <c r="L7" s="32"/>
      <c r="M7" s="96"/>
      <c r="N7" s="32"/>
      <c r="O7" s="47" t="str">
        <f t="shared" ref="O7:O23" si="2">IF(K7="","",(N7-K7)/K7*100)</f>
        <v/>
      </c>
      <c r="P7" s="26"/>
    </row>
    <row r="8" spans="1:18" ht="15.75" customHeight="1">
      <c r="A8" s="21"/>
      <c r="B8" s="22"/>
      <c r="C8" s="22"/>
      <c r="D8" s="21"/>
      <c r="E8" s="81"/>
      <c r="F8" s="90"/>
      <c r="G8" s="21"/>
      <c r="H8" s="24"/>
      <c r="I8" s="32"/>
      <c r="J8" s="32" t="str">
        <f t="shared" si="0"/>
        <v/>
      </c>
      <c r="K8" s="32" t="str">
        <f t="shared" si="1"/>
        <v/>
      </c>
      <c r="L8" s="32"/>
      <c r="M8" s="96"/>
      <c r="N8" s="32"/>
      <c r="O8" s="47" t="str">
        <f t="shared" si="2"/>
        <v/>
      </c>
      <c r="P8" s="26"/>
    </row>
    <row r="9" spans="1:18" ht="15.75" customHeight="1">
      <c r="A9" s="21"/>
      <c r="B9" s="22"/>
      <c r="C9" s="22"/>
      <c r="D9" s="21"/>
      <c r="E9" s="81"/>
      <c r="F9" s="90"/>
      <c r="G9" s="21"/>
      <c r="H9" s="24"/>
      <c r="I9" s="32"/>
      <c r="J9" s="32" t="str">
        <f t="shared" si="0"/>
        <v/>
      </c>
      <c r="K9" s="32" t="str">
        <f t="shared" si="1"/>
        <v/>
      </c>
      <c r="L9" s="32"/>
      <c r="M9" s="96"/>
      <c r="N9" s="32"/>
      <c r="O9" s="47" t="str">
        <f t="shared" si="2"/>
        <v/>
      </c>
      <c r="P9" s="26"/>
    </row>
    <row r="10" spans="1:18" ht="15.75" customHeight="1">
      <c r="A10" s="21"/>
      <c r="B10" s="22"/>
      <c r="C10" s="22"/>
      <c r="D10" s="21"/>
      <c r="E10" s="81"/>
      <c r="F10" s="90"/>
      <c r="G10" s="21"/>
      <c r="H10" s="24"/>
      <c r="I10" s="32"/>
      <c r="J10" s="32" t="str">
        <f t="shared" si="0"/>
        <v/>
      </c>
      <c r="K10" s="32" t="str">
        <f t="shared" si="1"/>
        <v/>
      </c>
      <c r="L10" s="32"/>
      <c r="M10" s="96"/>
      <c r="N10" s="32"/>
      <c r="O10" s="47" t="str">
        <f t="shared" si="2"/>
        <v/>
      </c>
      <c r="P10" s="26"/>
    </row>
    <row r="11" spans="1:18" ht="15.75" customHeight="1">
      <c r="A11" s="21"/>
      <c r="B11" s="22"/>
      <c r="C11" s="22"/>
      <c r="D11" s="21"/>
      <c r="E11" s="81"/>
      <c r="F11" s="90"/>
      <c r="G11" s="21"/>
      <c r="H11" s="24"/>
      <c r="I11" s="32"/>
      <c r="J11" s="32" t="str">
        <f t="shared" si="0"/>
        <v/>
      </c>
      <c r="K11" s="32" t="str">
        <f t="shared" si="1"/>
        <v/>
      </c>
      <c r="L11" s="32"/>
      <c r="M11" s="96"/>
      <c r="N11" s="32"/>
      <c r="O11" s="47" t="str">
        <f t="shared" si="2"/>
        <v/>
      </c>
      <c r="P11" s="26"/>
    </row>
    <row r="12" spans="1:18" ht="15.75" customHeight="1">
      <c r="A12" s="21"/>
      <c r="B12" s="22"/>
      <c r="C12" s="22"/>
      <c r="D12" s="21"/>
      <c r="E12" s="81"/>
      <c r="F12" s="90"/>
      <c r="G12" s="21"/>
      <c r="H12" s="24"/>
      <c r="I12" s="32"/>
      <c r="J12" s="32" t="str">
        <f t="shared" si="0"/>
        <v/>
      </c>
      <c r="K12" s="32" t="str">
        <f t="shared" si="1"/>
        <v/>
      </c>
      <c r="L12" s="32"/>
      <c r="M12" s="96"/>
      <c r="N12" s="32"/>
      <c r="O12" s="47" t="str">
        <f t="shared" si="2"/>
        <v/>
      </c>
      <c r="P12" s="26"/>
    </row>
    <row r="13" spans="1:18" ht="15.75" customHeight="1">
      <c r="A13" s="21"/>
      <c r="B13" s="22"/>
      <c r="C13" s="22"/>
      <c r="D13" s="21"/>
      <c r="E13" s="81"/>
      <c r="F13" s="90"/>
      <c r="G13" s="21"/>
      <c r="H13" s="24"/>
      <c r="I13" s="32"/>
      <c r="J13" s="32" t="str">
        <f t="shared" si="0"/>
        <v/>
      </c>
      <c r="K13" s="32" t="str">
        <f t="shared" si="1"/>
        <v/>
      </c>
      <c r="L13" s="32"/>
      <c r="M13" s="96"/>
      <c r="N13" s="32"/>
      <c r="O13" s="47" t="str">
        <f t="shared" si="2"/>
        <v/>
      </c>
      <c r="P13" s="26"/>
    </row>
    <row r="14" spans="1:18" ht="15.75" customHeight="1">
      <c r="A14" s="21"/>
      <c r="B14" s="22"/>
      <c r="C14" s="22"/>
      <c r="D14" s="21"/>
      <c r="E14" s="81"/>
      <c r="F14" s="90"/>
      <c r="G14" s="21"/>
      <c r="H14" s="24"/>
      <c r="I14" s="32"/>
      <c r="J14" s="32" t="str">
        <f t="shared" si="0"/>
        <v/>
      </c>
      <c r="K14" s="32" t="str">
        <f t="shared" si="1"/>
        <v/>
      </c>
      <c r="L14" s="32"/>
      <c r="M14" s="96"/>
      <c r="N14" s="32"/>
      <c r="O14" s="47" t="str">
        <f t="shared" si="2"/>
        <v/>
      </c>
      <c r="P14" s="26"/>
    </row>
    <row r="15" spans="1:18" ht="15.75" customHeight="1">
      <c r="A15" s="21"/>
      <c r="B15" s="22"/>
      <c r="C15" s="22"/>
      <c r="D15" s="21"/>
      <c r="E15" s="81"/>
      <c r="F15" s="90"/>
      <c r="G15" s="21"/>
      <c r="H15" s="24"/>
      <c r="I15" s="32"/>
      <c r="J15" s="32" t="str">
        <f t="shared" si="0"/>
        <v/>
      </c>
      <c r="K15" s="32" t="str">
        <f t="shared" si="1"/>
        <v/>
      </c>
      <c r="L15" s="32"/>
      <c r="M15" s="96"/>
      <c r="N15" s="32"/>
      <c r="O15" s="47" t="str">
        <f t="shared" si="2"/>
        <v/>
      </c>
      <c r="P15" s="26"/>
    </row>
    <row r="16" spans="1:18" ht="15.75" customHeight="1">
      <c r="A16" s="21"/>
      <c r="B16" s="22"/>
      <c r="C16" s="22"/>
      <c r="D16" s="21"/>
      <c r="E16" s="81"/>
      <c r="F16" s="90"/>
      <c r="G16" s="21"/>
      <c r="H16" s="24"/>
      <c r="I16" s="32"/>
      <c r="J16" s="32" t="str">
        <f t="shared" si="0"/>
        <v/>
      </c>
      <c r="K16" s="32" t="str">
        <f t="shared" si="1"/>
        <v/>
      </c>
      <c r="L16" s="32"/>
      <c r="M16" s="96"/>
      <c r="N16" s="32"/>
      <c r="O16" s="47" t="str">
        <f t="shared" si="2"/>
        <v/>
      </c>
      <c r="P16" s="26"/>
    </row>
    <row r="17" spans="1:16" ht="15.75" customHeight="1">
      <c r="A17" s="21"/>
      <c r="B17" s="22"/>
      <c r="C17" s="22"/>
      <c r="D17" s="21"/>
      <c r="E17" s="81"/>
      <c r="F17" s="90"/>
      <c r="G17" s="21"/>
      <c r="H17" s="24"/>
      <c r="I17" s="32"/>
      <c r="J17" s="32" t="str">
        <f t="shared" si="0"/>
        <v/>
      </c>
      <c r="K17" s="32" t="str">
        <f t="shared" si="1"/>
        <v/>
      </c>
      <c r="L17" s="32"/>
      <c r="M17" s="96"/>
      <c r="N17" s="32"/>
      <c r="O17" s="47" t="str">
        <f t="shared" si="2"/>
        <v/>
      </c>
      <c r="P17" s="26"/>
    </row>
    <row r="18" spans="1:16" ht="15.75" customHeight="1">
      <c r="A18" s="21"/>
      <c r="B18" s="22"/>
      <c r="C18" s="22"/>
      <c r="D18" s="21"/>
      <c r="E18" s="81"/>
      <c r="F18" s="90"/>
      <c r="G18" s="21"/>
      <c r="H18" s="24"/>
      <c r="I18" s="32"/>
      <c r="J18" s="32" t="str">
        <f t="shared" si="0"/>
        <v/>
      </c>
      <c r="K18" s="32" t="str">
        <f t="shared" si="1"/>
        <v/>
      </c>
      <c r="L18" s="32"/>
      <c r="M18" s="96"/>
      <c r="N18" s="32"/>
      <c r="O18" s="47" t="str">
        <f t="shared" si="2"/>
        <v/>
      </c>
      <c r="P18" s="26"/>
    </row>
    <row r="19" spans="1:16" ht="15.75" customHeight="1">
      <c r="A19" s="21"/>
      <c r="B19" s="22"/>
      <c r="C19" s="22"/>
      <c r="D19" s="21"/>
      <c r="E19" s="81"/>
      <c r="F19" s="90"/>
      <c r="G19" s="21"/>
      <c r="H19" s="24"/>
      <c r="I19" s="32"/>
      <c r="J19" s="32" t="str">
        <f t="shared" si="0"/>
        <v/>
      </c>
      <c r="K19" s="32" t="str">
        <f t="shared" si="1"/>
        <v/>
      </c>
      <c r="L19" s="32"/>
      <c r="M19" s="96"/>
      <c r="N19" s="32"/>
      <c r="O19" s="47" t="str">
        <f t="shared" si="2"/>
        <v/>
      </c>
      <c r="P19" s="26"/>
    </row>
    <row r="20" spans="1:16" ht="15.75" customHeight="1">
      <c r="A20" s="21"/>
      <c r="B20" s="22"/>
      <c r="C20" s="22"/>
      <c r="D20" s="21"/>
      <c r="E20" s="81"/>
      <c r="F20" s="90"/>
      <c r="G20" s="21"/>
      <c r="H20" s="24"/>
      <c r="I20" s="32"/>
      <c r="J20" s="32" t="str">
        <f t="shared" si="0"/>
        <v/>
      </c>
      <c r="K20" s="32" t="str">
        <f t="shared" si="1"/>
        <v/>
      </c>
      <c r="L20" s="32"/>
      <c r="M20" s="96"/>
      <c r="N20" s="32"/>
      <c r="O20" s="47" t="str">
        <f t="shared" si="2"/>
        <v/>
      </c>
      <c r="P20" s="26"/>
    </row>
    <row r="21" spans="1:16" ht="15.75" customHeight="1">
      <c r="A21" s="21"/>
      <c r="B21" s="22"/>
      <c r="C21" s="22"/>
      <c r="D21" s="21"/>
      <c r="E21" s="81"/>
      <c r="F21" s="90"/>
      <c r="G21" s="21"/>
      <c r="H21" s="24"/>
      <c r="I21" s="32"/>
      <c r="J21" s="32" t="str">
        <f t="shared" si="0"/>
        <v/>
      </c>
      <c r="K21" s="32" t="str">
        <f t="shared" si="1"/>
        <v/>
      </c>
      <c r="L21" s="32"/>
      <c r="M21" s="96"/>
      <c r="N21" s="32"/>
      <c r="O21" s="47" t="str">
        <f t="shared" si="2"/>
        <v/>
      </c>
      <c r="P21" s="26"/>
    </row>
    <row r="22" spans="1:16" ht="15.75" customHeight="1">
      <c r="A22" s="21"/>
      <c r="B22" s="22"/>
      <c r="C22" s="22"/>
      <c r="D22" s="21"/>
      <c r="E22" s="81"/>
      <c r="F22" s="90"/>
      <c r="G22" s="21"/>
      <c r="H22" s="24"/>
      <c r="I22" s="32"/>
      <c r="J22" s="32" t="str">
        <f t="shared" si="0"/>
        <v/>
      </c>
      <c r="K22" s="32" t="str">
        <f t="shared" si="1"/>
        <v/>
      </c>
      <c r="L22" s="32"/>
      <c r="M22" s="96"/>
      <c r="N22" s="32"/>
      <c r="O22" s="47" t="str">
        <f t="shared" si="2"/>
        <v/>
      </c>
      <c r="P22" s="26"/>
    </row>
    <row r="23" spans="1:16" ht="15.75" customHeight="1">
      <c r="A23" s="21"/>
      <c r="B23" s="22"/>
      <c r="C23" s="22"/>
      <c r="D23" s="21"/>
      <c r="E23" s="81"/>
      <c r="F23" s="90"/>
      <c r="G23" s="21"/>
      <c r="H23" s="24"/>
      <c r="I23" s="32"/>
      <c r="J23" s="32" t="str">
        <f t="shared" si="0"/>
        <v/>
      </c>
      <c r="K23" s="32" t="str">
        <f t="shared" si="1"/>
        <v/>
      </c>
      <c r="L23" s="32"/>
      <c r="M23" s="96"/>
      <c r="N23" s="32"/>
      <c r="O23" s="47" t="str">
        <f t="shared" si="2"/>
        <v/>
      </c>
      <c r="P23" s="26"/>
    </row>
    <row r="24" spans="1:16" ht="15.75" customHeight="1">
      <c r="A24" s="393" t="s">
        <v>283</v>
      </c>
      <c r="B24" s="428"/>
      <c r="C24" s="394"/>
      <c r="D24" s="21"/>
      <c r="E24" s="81"/>
      <c r="F24" s="90"/>
      <c r="G24" s="21"/>
      <c r="H24" s="24">
        <f>SUM(H6:H23)</f>
        <v>0</v>
      </c>
      <c r="I24" s="24">
        <f>SUM(I6:I23)</f>
        <v>0</v>
      </c>
      <c r="J24" s="24">
        <f>SUM(J6:J23)</f>
        <v>0</v>
      </c>
      <c r="K24" s="24">
        <f>SUM(K6:K23)</f>
        <v>0</v>
      </c>
      <c r="L24" s="24">
        <f>SUM(L6:L23)</f>
        <v>0</v>
      </c>
      <c r="M24" s="24"/>
      <c r="N24" s="24">
        <f>SUM(N6:N23)</f>
        <v>0</v>
      </c>
      <c r="O24" s="47" t="str">
        <f>IF(K24=0,"",(N24-K24)/K24*100)</f>
        <v/>
      </c>
      <c r="P24" s="26"/>
    </row>
    <row r="25" spans="1:16" ht="15.75" customHeight="1">
      <c r="A25" s="393" t="s">
        <v>566</v>
      </c>
      <c r="B25" s="428"/>
      <c r="C25" s="394"/>
      <c r="D25" s="21"/>
      <c r="E25" s="81"/>
      <c r="F25" s="38"/>
      <c r="G25" s="21"/>
      <c r="H25" s="24"/>
      <c r="I25" s="32"/>
      <c r="J25" s="32"/>
      <c r="K25" s="32"/>
      <c r="L25" s="32"/>
      <c r="M25" s="71"/>
      <c r="N25" s="32"/>
      <c r="O25" s="47" t="str">
        <f>IF(K25=0,"",(N25-K25)/K25*100)</f>
        <v/>
      </c>
      <c r="P25" s="26"/>
    </row>
    <row r="26" spans="1:16" ht="15.75" customHeight="1">
      <c r="A26" s="393" t="s">
        <v>219</v>
      </c>
      <c r="B26" s="428"/>
      <c r="C26" s="394"/>
      <c r="D26" s="21"/>
      <c r="E26" s="91"/>
      <c r="F26" s="23"/>
      <c r="G26" s="21"/>
      <c r="H26" s="24">
        <f>H24-H25</f>
        <v>0</v>
      </c>
      <c r="I26" s="24">
        <f>I24-I25</f>
        <v>0</v>
      </c>
      <c r="J26" s="24">
        <f>J24-J25</f>
        <v>0</v>
      </c>
      <c r="K26" s="24">
        <f>K24-K25</f>
        <v>0</v>
      </c>
      <c r="L26" s="24">
        <f>L24-L25</f>
        <v>0</v>
      </c>
      <c r="M26" s="24"/>
      <c r="N26" s="24">
        <f>N24-N25</f>
        <v>0</v>
      </c>
      <c r="O26" s="47" t="str">
        <f>IF(K26=0,"",(N26-K26)/K26*100)</f>
        <v/>
      </c>
      <c r="P26" s="26"/>
    </row>
    <row r="27" spans="1:16" ht="15.75" customHeight="1">
      <c r="A27" s="28" t="str">
        <f>'4-10生物资产（苗木）'!A28</f>
        <v>被评估单位（或产权持有单位）
填表人：</v>
      </c>
      <c r="B27" s="92"/>
      <c r="C27" s="92"/>
      <c r="D27" s="92"/>
      <c r="E27" s="93"/>
      <c r="F27" s="94"/>
      <c r="H27" s="29" t="str">
        <f>'4-10生物资产（苗木）'!K28</f>
        <v>资产评估专业人员：邓晓川、张文斌</v>
      </c>
      <c r="I27" s="29"/>
      <c r="J27" s="29"/>
      <c r="K27" s="29"/>
      <c r="L27" s="29"/>
      <c r="M27" s="29"/>
      <c r="N27" s="29"/>
      <c r="O27" s="29"/>
      <c r="P27" s="29"/>
    </row>
    <row r="28" spans="1:16" ht="15.75" customHeight="1">
      <c r="A28" s="28" t="str">
        <f>'4-10生物资产（苗木）'!A29</f>
        <v>填表日期：2024年12月5日</v>
      </c>
    </row>
  </sheetData>
  <mergeCells count="17">
    <mergeCell ref="A1:P1"/>
    <mergeCell ref="A2:P2"/>
    <mergeCell ref="H4:I4"/>
    <mergeCell ref="J4:K4"/>
    <mergeCell ref="L4:N4"/>
    <mergeCell ref="D4:D5"/>
    <mergeCell ref="E4:E5"/>
    <mergeCell ref="F4:F5"/>
    <mergeCell ref="G4:G5"/>
    <mergeCell ref="O4:O5"/>
    <mergeCell ref="P4:P5"/>
    <mergeCell ref="A24:C24"/>
    <mergeCell ref="A25:C25"/>
    <mergeCell ref="A26:C26"/>
    <mergeCell ref="A4:A5"/>
    <mergeCell ref="B4:B5"/>
    <mergeCell ref="C4:C5"/>
  </mergeCells>
  <phoneticPr fontId="19" type="noConversion"/>
  <printOptions horizontalCentered="1"/>
  <pageMargins left="0.39370078740157499" right="0.39370078740157499" top="0.86614173228346403" bottom="0.86614173228346403" header="1.0629921259842501" footer="0.511811023622047"/>
  <pageSetup paperSize="9" scale="92" fitToHeight="0" orientation="landscape"/>
  <headerFooter scaleWithDoc="0">
    <oddHeader>&amp;R&amp;"宋体,常规"&amp;10表&amp;"Times New Roman,常规"4-11
&amp;"宋体,常规"共&amp;"Times New Roman,常规"&amp;N&amp;"宋体,常规"页第&amp;"Times New Roman,常规"&amp;P&amp;"宋体,常规"页</oddHeader>
  </headerFooter>
  <legacyDrawing r:id="rId1"/>
</worksheet>
</file>

<file path=xl/worksheets/sheet61.xml><?xml version="1.0" encoding="utf-8"?>
<worksheet xmlns="http://schemas.openxmlformats.org/spreadsheetml/2006/main" xmlns:r="http://schemas.openxmlformats.org/officeDocument/2006/relationships">
  <sheetPr>
    <tabColor rgb="FFFF0000"/>
    <pageSetUpPr fitToPage="1"/>
  </sheetPr>
  <dimension ref="A1:Q25"/>
  <sheetViews>
    <sheetView workbookViewId="0">
      <pane xSplit="3" ySplit="4" topLeftCell="D14" activePane="bottomRight" state="frozen"/>
      <selection activeCell="K28" sqref="K28"/>
      <selection pane="topRight" activeCell="K28" sqref="K28"/>
      <selection pane="bottomLeft" activeCell="K28" sqref="K28"/>
      <selection pane="bottomRight" activeCell="K28" sqref="K28"/>
    </sheetView>
  </sheetViews>
  <sheetFormatPr defaultColWidth="9" defaultRowHeight="15.75" customHeight="1"/>
  <cols>
    <col min="1" max="1" width="15.69921875" style="13" customWidth="1"/>
    <col min="2" max="2" width="33.5" style="13" customWidth="1"/>
    <col min="3" max="5" width="20.3984375" style="13" customWidth="1"/>
    <col min="6" max="6" width="20" style="13" customWidth="1"/>
    <col min="7" max="7" width="13" style="13" customWidth="1"/>
    <col min="8" max="16384" width="9" style="13"/>
  </cols>
  <sheetData>
    <row r="1" spans="1:17" s="11" customFormat="1" ht="30" customHeight="1">
      <c r="A1" s="385" t="s">
        <v>567</v>
      </c>
      <c r="B1" s="386"/>
      <c r="C1" s="386"/>
      <c r="D1" s="386"/>
      <c r="E1" s="386"/>
      <c r="F1" s="386"/>
      <c r="G1" s="386"/>
    </row>
    <row r="2" spans="1:17" ht="14.1" customHeight="1">
      <c r="A2" s="387" t="str">
        <f>'4-11油气资产'!A2:P2</f>
        <v>评估基准日：2024年12月5日</v>
      </c>
      <c r="B2" s="387"/>
      <c r="C2" s="387"/>
      <c r="D2" s="387"/>
      <c r="E2" s="387"/>
      <c r="F2" s="387"/>
      <c r="G2" s="387"/>
    </row>
    <row r="3" spans="1:17" ht="15.75" customHeight="1">
      <c r="A3" s="16" t="str">
        <f>'4-7-2在建（设备）'!A3</f>
        <v>被评估单位（或产权持有人）：攀枝花市尚亿科技有限责任公司</v>
      </c>
      <c r="G3" s="52" t="s">
        <v>151</v>
      </c>
      <c r="N3" s="406"/>
      <c r="O3" s="406"/>
      <c r="P3" s="406"/>
      <c r="Q3" s="406"/>
    </row>
    <row r="4" spans="1:17" s="48" customFormat="1" ht="15.75" customHeight="1">
      <c r="A4" s="50" t="s">
        <v>194</v>
      </c>
      <c r="B4" s="50" t="s">
        <v>153</v>
      </c>
      <c r="C4" s="46" t="str">
        <f>'1-汇总表'!C5</f>
        <v>账面价值</v>
      </c>
      <c r="D4" s="46" t="str">
        <f>'1-汇总表'!D5</f>
        <v>申报价值</v>
      </c>
      <c r="E4" s="50" t="s">
        <v>118</v>
      </c>
      <c r="F4" s="86" t="s">
        <v>119</v>
      </c>
      <c r="G4" s="50" t="s">
        <v>211</v>
      </c>
    </row>
    <row r="5" spans="1:17" ht="15.75" customHeight="1">
      <c r="A5" s="50" t="s">
        <v>568</v>
      </c>
      <c r="B5" s="87" t="s">
        <v>569</v>
      </c>
      <c r="C5" s="24">
        <f>'4-12-1无形-土地'!L11</f>
        <v>0</v>
      </c>
      <c r="D5" s="24">
        <f>'4-12-1无形-土地'!M11</f>
        <v>0</v>
      </c>
      <c r="E5" s="32">
        <f>'4-12-1无形-土地'!N11</f>
        <v>3415700</v>
      </c>
      <c r="F5" s="32">
        <f>E5-C5</f>
        <v>3415700</v>
      </c>
      <c r="G5" s="63" t="str">
        <f>IF(C5=0,"",F5/C5*100)</f>
        <v/>
      </c>
    </row>
    <row r="6" spans="1:17" ht="15.75" customHeight="1">
      <c r="A6" s="50" t="s">
        <v>570</v>
      </c>
      <c r="B6" s="88" t="s">
        <v>571</v>
      </c>
      <c r="C6" s="24">
        <f>'4-12-2无形-矿业权'!J26</f>
        <v>0</v>
      </c>
      <c r="D6" s="24">
        <f>'4-12-2无形-矿业权'!K26</f>
        <v>0</v>
      </c>
      <c r="E6" s="32">
        <f>'4-12-2无形-矿业权'!L26</f>
        <v>0</v>
      </c>
      <c r="F6" s="32">
        <f>E6-C6</f>
        <v>0</v>
      </c>
      <c r="G6" s="63" t="str">
        <f t="shared" ref="G6:G23" si="0">IF(C6=0,"",F6/C6*100)</f>
        <v/>
      </c>
    </row>
    <row r="7" spans="1:17" ht="15.75" customHeight="1">
      <c r="A7" s="50" t="s">
        <v>572</v>
      </c>
      <c r="B7" s="88" t="s">
        <v>573</v>
      </c>
      <c r="C7" s="24">
        <f>'4-12-3无形-其他'!F26</f>
        <v>0</v>
      </c>
      <c r="D7" s="24">
        <f>'4-12-3无形-其他'!G26</f>
        <v>0</v>
      </c>
      <c r="E7" s="32">
        <f>'4-12-3无形-其他'!I26</f>
        <v>0</v>
      </c>
      <c r="F7" s="32">
        <f>E7-C7</f>
        <v>0</v>
      </c>
      <c r="G7" s="63" t="str">
        <f t="shared" si="0"/>
        <v/>
      </c>
    </row>
    <row r="8" spans="1:17" ht="15.75" customHeight="1">
      <c r="A8" s="50"/>
      <c r="B8" s="87"/>
      <c r="C8" s="24"/>
      <c r="D8" s="24"/>
      <c r="E8" s="32"/>
      <c r="F8" s="32"/>
      <c r="G8" s="63" t="str">
        <f t="shared" si="0"/>
        <v/>
      </c>
    </row>
    <row r="9" spans="1:17" ht="15.75" customHeight="1">
      <c r="A9" s="50"/>
      <c r="B9" s="87"/>
      <c r="C9" s="24"/>
      <c r="D9" s="24"/>
      <c r="E9" s="32"/>
      <c r="F9" s="32"/>
      <c r="G9" s="63" t="str">
        <f t="shared" si="0"/>
        <v/>
      </c>
    </row>
    <row r="10" spans="1:17" ht="15.75" customHeight="1">
      <c r="A10" s="50"/>
      <c r="B10" s="87"/>
      <c r="C10" s="24"/>
      <c r="D10" s="24"/>
      <c r="E10" s="32"/>
      <c r="F10" s="32"/>
      <c r="G10" s="63" t="str">
        <f t="shared" si="0"/>
        <v/>
      </c>
    </row>
    <row r="11" spans="1:17" ht="15.75" customHeight="1">
      <c r="A11" s="50"/>
      <c r="B11" s="87"/>
      <c r="C11" s="24"/>
      <c r="D11" s="24"/>
      <c r="E11" s="32"/>
      <c r="F11" s="32"/>
      <c r="G11" s="63" t="str">
        <f t="shared" si="0"/>
        <v/>
      </c>
    </row>
    <row r="12" spans="1:17" ht="15.75" customHeight="1">
      <c r="A12" s="50"/>
      <c r="B12" s="87"/>
      <c r="C12" s="24"/>
      <c r="D12" s="24"/>
      <c r="E12" s="32"/>
      <c r="F12" s="32"/>
      <c r="G12" s="63" t="str">
        <f t="shared" si="0"/>
        <v/>
      </c>
    </row>
    <row r="13" spans="1:17" ht="15.75" customHeight="1">
      <c r="A13" s="50"/>
      <c r="B13" s="87"/>
      <c r="C13" s="24"/>
      <c r="D13" s="24"/>
      <c r="E13" s="32"/>
      <c r="F13" s="32"/>
      <c r="G13" s="63" t="str">
        <f t="shared" si="0"/>
        <v/>
      </c>
    </row>
    <row r="14" spans="1:17" ht="15.75" customHeight="1">
      <c r="A14" s="50"/>
      <c r="B14" s="87"/>
      <c r="C14" s="24"/>
      <c r="D14" s="24"/>
      <c r="E14" s="32"/>
      <c r="F14" s="32"/>
      <c r="G14" s="63" t="str">
        <f t="shared" si="0"/>
        <v/>
      </c>
    </row>
    <row r="15" spans="1:17" ht="15.75" customHeight="1">
      <c r="A15" s="50"/>
      <c r="B15" s="87"/>
      <c r="C15" s="24"/>
      <c r="D15" s="24"/>
      <c r="E15" s="32"/>
      <c r="F15" s="32"/>
      <c r="G15" s="63" t="str">
        <f t="shared" si="0"/>
        <v/>
      </c>
    </row>
    <row r="16" spans="1:17" ht="15.75" customHeight="1">
      <c r="A16" s="50"/>
      <c r="B16" s="87"/>
      <c r="C16" s="24"/>
      <c r="D16" s="24"/>
      <c r="E16" s="32"/>
      <c r="F16" s="32"/>
      <c r="G16" s="63" t="str">
        <f t="shared" si="0"/>
        <v/>
      </c>
    </row>
    <row r="17" spans="1:7" ht="15.75" customHeight="1">
      <c r="A17" s="50"/>
      <c r="B17" s="87"/>
      <c r="C17" s="24"/>
      <c r="D17" s="24"/>
      <c r="E17" s="32"/>
      <c r="F17" s="32"/>
      <c r="G17" s="63" t="str">
        <f t="shared" si="0"/>
        <v/>
      </c>
    </row>
    <row r="18" spans="1:7" ht="15.75" customHeight="1">
      <c r="A18" s="50"/>
      <c r="B18" s="87"/>
      <c r="C18" s="24"/>
      <c r="D18" s="24"/>
      <c r="E18" s="32"/>
      <c r="F18" s="32"/>
      <c r="G18" s="63" t="str">
        <f t="shared" si="0"/>
        <v/>
      </c>
    </row>
    <row r="19" spans="1:7" ht="15.75" customHeight="1">
      <c r="A19" s="50"/>
      <c r="B19" s="87"/>
      <c r="C19" s="24"/>
      <c r="D19" s="24"/>
      <c r="E19" s="32"/>
      <c r="F19" s="32"/>
      <c r="G19" s="63" t="str">
        <f t="shared" si="0"/>
        <v/>
      </c>
    </row>
    <row r="20" spans="1:7" ht="15.75" customHeight="1">
      <c r="A20" s="50"/>
      <c r="B20" s="87"/>
      <c r="C20" s="24"/>
      <c r="D20" s="24"/>
      <c r="E20" s="32"/>
      <c r="F20" s="32"/>
      <c r="G20" s="63" t="str">
        <f t="shared" si="0"/>
        <v/>
      </c>
    </row>
    <row r="21" spans="1:7" ht="15.75" customHeight="1">
      <c r="A21" s="404" t="s">
        <v>574</v>
      </c>
      <c r="B21" s="405"/>
      <c r="C21" s="24">
        <f>SUM(C5:C20)</f>
        <v>0</v>
      </c>
      <c r="D21" s="24">
        <f>SUM(D5:D20)</f>
        <v>0</v>
      </c>
      <c r="E21" s="24">
        <f>SUM(E5:E20)</f>
        <v>3415700</v>
      </c>
      <c r="F21" s="32">
        <f>E21-C21</f>
        <v>3415700</v>
      </c>
      <c r="G21" s="63" t="str">
        <f t="shared" si="0"/>
        <v/>
      </c>
    </row>
    <row r="22" spans="1:7" ht="15.75" customHeight="1">
      <c r="A22" s="466" t="s">
        <v>575</v>
      </c>
      <c r="B22" s="437"/>
      <c r="C22" s="24"/>
      <c r="D22" s="24"/>
      <c r="E22" s="32"/>
      <c r="F22" s="32">
        <f>E22-C22</f>
        <v>0</v>
      </c>
      <c r="G22" s="63" t="str">
        <f t="shared" si="0"/>
        <v/>
      </c>
    </row>
    <row r="23" spans="1:7" ht="15.75" customHeight="1">
      <c r="A23" s="404" t="s">
        <v>576</v>
      </c>
      <c r="B23" s="405"/>
      <c r="C23" s="24">
        <f>C21-C22</f>
        <v>0</v>
      </c>
      <c r="D23" s="24">
        <f>D21-D22</f>
        <v>0</v>
      </c>
      <c r="E23" s="24">
        <f>E21-E22</f>
        <v>3415700</v>
      </c>
      <c r="F23" s="32">
        <f>E23-C23</f>
        <v>3415700</v>
      </c>
      <c r="G23" s="63" t="str">
        <f t="shared" si="0"/>
        <v/>
      </c>
    </row>
    <row r="24" spans="1:7" ht="15.75" customHeight="1">
      <c r="A24" s="28" t="str">
        <f>'4-11油气资产'!A27</f>
        <v>被评估单位（或产权持有单位）
填表人：</v>
      </c>
      <c r="E24" s="29" t="s">
        <v>577</v>
      </c>
      <c r="F24" s="29"/>
      <c r="G24" s="29"/>
    </row>
    <row r="25" spans="1:7" ht="15.75" customHeight="1">
      <c r="A25" s="28" t="str">
        <f>'4-11油气资产'!A28</f>
        <v>填表日期：2024年12月5日</v>
      </c>
    </row>
  </sheetData>
  <sheetProtection password="C665" sheet="1" objects="1" scenarios="1"/>
  <mergeCells count="6">
    <mergeCell ref="A23:B23"/>
    <mergeCell ref="A1:G1"/>
    <mergeCell ref="A2:G2"/>
    <mergeCell ref="N3:Q3"/>
    <mergeCell ref="A21:B21"/>
    <mergeCell ref="A22:B22"/>
  </mergeCells>
  <phoneticPr fontId="19" type="noConversion"/>
  <printOptions horizontalCentered="1"/>
  <pageMargins left="0.39370078740157499" right="0.39370078740157499" top="0.86614173228346403" bottom="0.86614173228346403" header="1.0629921259842501" footer="0.511811023622047"/>
  <pageSetup paperSize="9" scale="91" fitToHeight="0" orientation="landscape" blackAndWhite="1"/>
  <headerFooter scaleWithDoc="0">
    <oddHeader>&amp;R&amp;"宋体,常规"&amp;10表&amp;"Times New Roman,常规"4-12
&amp;"宋体,常规"共&amp;"Times New Roman,常规"&amp;N&amp;"宋体,常规"页第&amp;"Times New Roman,常规"&amp;P&amp;"宋体,常规"页</oddHeader>
  </headerFooter>
</worksheet>
</file>

<file path=xl/worksheets/sheet62.xml><?xml version="1.0" encoding="utf-8"?>
<worksheet xmlns="http://schemas.openxmlformats.org/spreadsheetml/2006/main" xmlns:r="http://schemas.openxmlformats.org/officeDocument/2006/relationships">
  <sheetPr codeName="Sheet53">
    <pageSetUpPr fitToPage="1"/>
  </sheetPr>
  <dimension ref="A1:Q17"/>
  <sheetViews>
    <sheetView tabSelected="1" workbookViewId="0">
      <pane xSplit="11" ySplit="4" topLeftCell="M5" activePane="bottomRight" state="frozen"/>
      <selection activeCell="K28" sqref="K28"/>
      <selection pane="topRight" activeCell="K28" sqref="K28"/>
      <selection pane="bottomLeft" activeCell="K28" sqref="K28"/>
      <selection pane="bottomRight" activeCell="D6" sqref="D6"/>
    </sheetView>
  </sheetViews>
  <sheetFormatPr defaultColWidth="9" defaultRowHeight="15.75" customHeight="1"/>
  <cols>
    <col min="1" max="1" width="4.5" style="13" customWidth="1"/>
    <col min="2" max="2" width="20.19921875" style="13" customWidth="1"/>
    <col min="3" max="3" width="11.3984375" style="13" hidden="1" customWidth="1"/>
    <col min="4" max="4" width="15.19921875" style="13" customWidth="1"/>
    <col min="5" max="5" width="9.69921875" style="14" customWidth="1"/>
    <col min="6" max="7" width="5.3984375" style="13" customWidth="1"/>
    <col min="8" max="8" width="6" style="13" customWidth="1"/>
    <col min="9" max="9" width="12.3984375" style="13" customWidth="1"/>
    <col min="10" max="10" width="9.69921875" style="13" customWidth="1"/>
    <col min="11" max="12" width="12.5" style="13" hidden="1" customWidth="1"/>
    <col min="13" max="13" width="12.5" style="13" customWidth="1"/>
    <col min="14" max="15" width="12" style="13" customWidth="1"/>
    <col min="16" max="16" width="6.8984375" style="13" customWidth="1"/>
    <col min="17" max="17" width="8" style="13" customWidth="1"/>
    <col min="18" max="16384" width="9" style="13"/>
  </cols>
  <sheetData>
    <row r="1" spans="1:17" s="11" customFormat="1" ht="30" customHeight="1">
      <c r="A1" s="403" t="s">
        <v>578</v>
      </c>
      <c r="B1" s="403"/>
      <c r="C1" s="403"/>
      <c r="D1" s="403"/>
      <c r="E1" s="403"/>
      <c r="F1" s="403"/>
      <c r="G1" s="403"/>
      <c r="H1" s="403"/>
      <c r="I1" s="403"/>
      <c r="J1" s="403"/>
      <c r="K1" s="403"/>
      <c r="L1" s="403"/>
      <c r="M1" s="403"/>
      <c r="N1" s="403"/>
      <c r="O1" s="403"/>
      <c r="P1" s="403"/>
      <c r="Q1" s="403"/>
    </row>
    <row r="2" spans="1:17" ht="14.1" customHeight="1">
      <c r="A2" s="387" t="str">
        <f>'4-12无形资产汇总'!A2:G2</f>
        <v>评估基准日：2024年12月5日</v>
      </c>
      <c r="B2" s="387"/>
      <c r="C2" s="387"/>
      <c r="D2" s="387"/>
      <c r="E2" s="387"/>
      <c r="F2" s="387"/>
      <c r="G2" s="387"/>
      <c r="H2" s="387"/>
      <c r="I2" s="387"/>
      <c r="J2" s="401"/>
      <c r="K2" s="401"/>
      <c r="L2" s="401"/>
      <c r="M2" s="401"/>
      <c r="N2" s="401"/>
      <c r="O2" s="401"/>
      <c r="P2" s="401"/>
      <c r="Q2" s="401"/>
    </row>
    <row r="3" spans="1:17" ht="15.75" customHeight="1">
      <c r="A3" s="16" t="str">
        <f>'4-7-2在建（设备）'!A3</f>
        <v>被评估单位（或产权持有人）：攀枝花市尚亿科技有限责任公司</v>
      </c>
      <c r="N3" s="82"/>
      <c r="O3" s="82"/>
      <c r="P3" s="82"/>
      <c r="Q3" s="85" t="s">
        <v>480</v>
      </c>
    </row>
    <row r="4" spans="1:17" s="68" customFormat="1" ht="29.4" customHeight="1">
      <c r="A4" s="77" t="s">
        <v>481</v>
      </c>
      <c r="B4" s="77" t="s">
        <v>579</v>
      </c>
      <c r="C4" s="78" t="s">
        <v>580</v>
      </c>
      <c r="D4" s="77" t="s">
        <v>581</v>
      </c>
      <c r="E4" s="79" t="s">
        <v>582</v>
      </c>
      <c r="F4" s="77" t="s">
        <v>583</v>
      </c>
      <c r="G4" s="77" t="s">
        <v>584</v>
      </c>
      <c r="H4" s="77" t="s">
        <v>585</v>
      </c>
      <c r="I4" s="364" t="s">
        <v>953</v>
      </c>
      <c r="J4" s="349" t="s">
        <v>933</v>
      </c>
      <c r="K4" s="77" t="s">
        <v>586</v>
      </c>
      <c r="L4" s="83" t="str">
        <f>'4-12无形资产汇总'!C4</f>
        <v>账面价值</v>
      </c>
      <c r="M4" s="83" t="str">
        <f>'4-12无形资产汇总'!D4</f>
        <v>申报价值</v>
      </c>
      <c r="N4" s="77" t="s">
        <v>490</v>
      </c>
      <c r="O4" s="77" t="s">
        <v>587</v>
      </c>
      <c r="P4" s="77" t="s">
        <v>154</v>
      </c>
      <c r="Q4" s="77" t="s">
        <v>491</v>
      </c>
    </row>
    <row r="5" spans="1:17" s="285" customFormat="1" ht="40.950000000000003" customHeight="1">
      <c r="A5" s="327">
        <v>1</v>
      </c>
      <c r="B5" s="365" t="s">
        <v>951</v>
      </c>
      <c r="C5" s="78"/>
      <c r="D5" s="287" t="s">
        <v>935</v>
      </c>
      <c r="E5" s="322">
        <v>39017</v>
      </c>
      <c r="F5" s="327" t="s">
        <v>919</v>
      </c>
      <c r="G5" s="327" t="s">
        <v>920</v>
      </c>
      <c r="H5" s="347">
        <f>[4]基准法1!$C$22</f>
        <v>31.89</v>
      </c>
      <c r="I5" s="364" t="s">
        <v>952</v>
      </c>
      <c r="J5" s="312">
        <v>14291.55</v>
      </c>
      <c r="K5" s="312"/>
      <c r="L5" s="323"/>
      <c r="M5" s="323"/>
      <c r="N5" s="312">
        <f>[4]结果表!$N$4*10000</f>
        <v>3415700</v>
      </c>
      <c r="O5" s="312">
        <f>N5-M5</f>
        <v>3415700</v>
      </c>
      <c r="P5" s="324" t="str">
        <f>IF(M5=0,"",O5/M5*100)</f>
        <v/>
      </c>
      <c r="Q5" s="296"/>
    </row>
    <row r="6" spans="1:17" ht="30" customHeight="1">
      <c r="A6" s="21"/>
      <c r="B6" s="78"/>
      <c r="C6" s="81"/>
      <c r="D6" s="22"/>
      <c r="E6" s="23"/>
      <c r="F6" s="21"/>
      <c r="G6" s="21"/>
      <c r="H6" s="21"/>
      <c r="I6" s="21"/>
      <c r="J6" s="32"/>
      <c r="K6" s="84"/>
      <c r="L6" s="24"/>
      <c r="M6" s="25"/>
      <c r="N6" s="25"/>
      <c r="O6" s="25"/>
      <c r="P6" s="25"/>
      <c r="Q6" s="26"/>
    </row>
    <row r="7" spans="1:17" ht="30" customHeight="1">
      <c r="A7" s="21"/>
      <c r="B7" s="80"/>
      <c r="C7" s="81"/>
      <c r="D7" s="22"/>
      <c r="E7" s="23"/>
      <c r="F7" s="21"/>
      <c r="G7" s="21"/>
      <c r="H7" s="21"/>
      <c r="I7" s="21"/>
      <c r="J7" s="32"/>
      <c r="K7" s="84"/>
      <c r="L7" s="24"/>
      <c r="M7" s="25"/>
      <c r="N7" s="25"/>
      <c r="O7" s="25"/>
      <c r="P7" s="25"/>
      <c r="Q7" s="26"/>
    </row>
    <row r="8" spans="1:17" ht="30" customHeight="1">
      <c r="A8" s="21"/>
      <c r="B8" s="21"/>
      <c r="C8" s="81"/>
      <c r="D8" s="22"/>
      <c r="E8" s="23"/>
      <c r="F8" s="21"/>
      <c r="G8" s="21"/>
      <c r="H8" s="21"/>
      <c r="I8" s="21"/>
      <c r="J8" s="32"/>
      <c r="K8" s="32"/>
      <c r="L8" s="32"/>
      <c r="M8" s="25" t="str">
        <f>IF(L8="","",L8)</f>
        <v/>
      </c>
      <c r="N8" s="25"/>
      <c r="O8" s="25" t="str">
        <f>IF(M8="","",N8-M8)</f>
        <v/>
      </c>
      <c r="P8" s="25" t="str">
        <f>IF(M8="","",O8/M8*100)</f>
        <v/>
      </c>
      <c r="Q8" s="26"/>
    </row>
    <row r="9" spans="1:17" ht="30" customHeight="1">
      <c r="A9" s="21"/>
      <c r="B9" s="21"/>
      <c r="C9" s="81"/>
      <c r="D9" s="22"/>
      <c r="E9" s="23"/>
      <c r="F9" s="21"/>
      <c r="G9" s="21"/>
      <c r="H9" s="21"/>
      <c r="I9" s="21"/>
      <c r="J9" s="32"/>
      <c r="K9" s="32"/>
      <c r="L9" s="32"/>
      <c r="M9" s="25" t="str">
        <f>IF(L9="","",L9)</f>
        <v/>
      </c>
      <c r="N9" s="25"/>
      <c r="O9" s="25" t="str">
        <f>IF(M9="","",N9-M9)</f>
        <v/>
      </c>
      <c r="P9" s="25" t="str">
        <f>IF(M9="","",O9/M9*100)</f>
        <v/>
      </c>
      <c r="Q9" s="26"/>
    </row>
    <row r="10" spans="1:17" ht="30" customHeight="1">
      <c r="A10" s="21"/>
      <c r="B10" s="21"/>
      <c r="C10" s="81"/>
      <c r="D10" s="22"/>
      <c r="E10" s="23"/>
      <c r="F10" s="21"/>
      <c r="G10" s="21"/>
      <c r="H10" s="21"/>
      <c r="I10" s="21"/>
      <c r="J10" s="32"/>
      <c r="K10" s="32"/>
      <c r="L10" s="32"/>
      <c r="M10" s="25" t="str">
        <f>IF(L10="","",L10)</f>
        <v/>
      </c>
      <c r="N10" s="25"/>
      <c r="O10" s="25" t="str">
        <f>IF(M10="","",N10-M10)</f>
        <v/>
      </c>
      <c r="P10" s="25" t="str">
        <f>IF(M10="","",O10/M10*100)</f>
        <v/>
      </c>
      <c r="Q10" s="26"/>
    </row>
    <row r="11" spans="1:17" ht="30" customHeight="1">
      <c r="A11" s="468" t="s">
        <v>227</v>
      </c>
      <c r="B11" s="469"/>
      <c r="C11" s="469"/>
      <c r="D11" s="413"/>
      <c r="E11" s="23"/>
      <c r="F11" s="21"/>
      <c r="G11" s="21"/>
      <c r="H11" s="21"/>
      <c r="I11" s="21"/>
      <c r="J11" s="32"/>
      <c r="K11" s="32">
        <f>SUM(K5:K10)</f>
        <v>0</v>
      </c>
      <c r="L11" s="32">
        <f>SUM(L5:L10)</f>
        <v>0</v>
      </c>
      <c r="M11" s="32">
        <f>SUM(M5:M10)</f>
        <v>0</v>
      </c>
      <c r="N11" s="32">
        <f>SUM(N5:N10)</f>
        <v>3415700</v>
      </c>
      <c r="O11" s="32">
        <f>N11-M11</f>
        <v>3415700</v>
      </c>
      <c r="P11" s="63" t="str">
        <f>IF(M11=0,"",O11/M11*100)</f>
        <v/>
      </c>
      <c r="Q11" s="26"/>
    </row>
    <row r="12" spans="1:17" ht="30" customHeight="1">
      <c r="A12" s="28" t="str">
        <f>'4-12无形资产汇总'!A24</f>
        <v>被评估单位（或产权持有单位）
填表人：</v>
      </c>
      <c r="B12" s="28"/>
      <c r="C12" s="28"/>
      <c r="D12" s="28"/>
      <c r="F12" s="28"/>
      <c r="G12" s="28"/>
      <c r="H12" s="28"/>
      <c r="J12" s="29" t="str">
        <f>'4-6-7土地'!K28</f>
        <v>资产评估专业人员：邓晓川、张文斌</v>
      </c>
      <c r="K12" s="29"/>
      <c r="L12" s="29"/>
      <c r="M12" s="29"/>
      <c r="N12" s="29"/>
      <c r="O12" s="29"/>
      <c r="P12" s="29"/>
      <c r="Q12" s="29"/>
    </row>
    <row r="13" spans="1:17" ht="30" customHeight="1">
      <c r="A13" s="28" t="str">
        <f>'4-12无形资产汇总'!A25</f>
        <v>填表日期：2024年12月5日</v>
      </c>
      <c r="B13" s="28"/>
      <c r="C13" s="28"/>
      <c r="D13" s="28"/>
      <c r="F13" s="28"/>
      <c r="G13" s="28"/>
      <c r="H13" s="28"/>
      <c r="O13" s="66"/>
      <c r="P13" s="66"/>
    </row>
    <row r="15" spans="1:17" ht="15.75" customHeight="1">
      <c r="J15" s="66"/>
    </row>
    <row r="17" spans="10:10" ht="15.75" customHeight="1">
      <c r="J17" s="66"/>
    </row>
  </sheetData>
  <mergeCells count="3">
    <mergeCell ref="A1:Q1"/>
    <mergeCell ref="A2:Q2"/>
    <mergeCell ref="A11:D11"/>
  </mergeCells>
  <phoneticPr fontId="19" type="noConversion"/>
  <printOptions horizontalCentered="1"/>
  <pageMargins left="0.39370078740157499" right="0.39370078740157499" top="0.86614173228346403" bottom="0.86614173228346403" header="1.06" footer="0.511811023622047"/>
  <pageSetup paperSize="9" scale="93" fitToHeight="0" orientation="landscape" r:id="rId1"/>
  <headerFooter scaleWithDoc="0">
    <oddHeader>&amp;R&amp;"宋体,常规"&amp;10表&amp;"Times New Roman,常规"4-12-1
&amp;"宋体,常规"共&amp;"Times New Roman,常规"&amp;N&amp;"宋体,常规"页第&amp;"Times New Roman,常规"&amp;P&amp;"宋体,常规"页</oddHeader>
  </headerFooter>
</worksheet>
</file>

<file path=xl/worksheets/sheet63.xml><?xml version="1.0" encoding="utf-8"?>
<worksheet xmlns="http://schemas.openxmlformats.org/spreadsheetml/2006/main" xmlns:r="http://schemas.openxmlformats.org/officeDocument/2006/relationships">
  <sheetPr>
    <pageSetUpPr fitToPage="1"/>
  </sheetPr>
  <dimension ref="A1:O28"/>
  <sheetViews>
    <sheetView workbookViewId="0">
      <pane xSplit="9" ySplit="4" topLeftCell="J23" activePane="bottomRight" state="frozen"/>
      <selection sqref="A1:G1"/>
      <selection pane="topRight" sqref="A1:G1"/>
      <selection pane="bottomLeft" sqref="A1:G1"/>
      <selection pane="bottomRight" sqref="A1:G1"/>
    </sheetView>
  </sheetViews>
  <sheetFormatPr defaultColWidth="9" defaultRowHeight="15.6"/>
  <cols>
    <col min="1" max="1" width="4" customWidth="1"/>
    <col min="2" max="2" width="18.8984375" customWidth="1"/>
    <col min="3" max="3" width="13.5" customWidth="1"/>
    <col min="4" max="4" width="5.3984375" customWidth="1"/>
    <col min="5" max="5" width="8.5" style="74" customWidth="1"/>
    <col min="6" max="6" width="7.09765625" customWidth="1"/>
    <col min="7" max="7" width="8.3984375" customWidth="1"/>
    <col min="8" max="8" width="10.59765625" customWidth="1"/>
    <col min="9" max="9" width="11" customWidth="1"/>
    <col min="10" max="11" width="8.19921875" customWidth="1"/>
    <col min="12" max="12" width="7.69921875" customWidth="1"/>
    <col min="13" max="13" width="6.5" customWidth="1"/>
    <col min="14" max="14" width="6" customWidth="1"/>
    <col min="15" max="15" width="7.09765625" customWidth="1"/>
  </cols>
  <sheetData>
    <row r="1" spans="1:15" s="72" customFormat="1" ht="22.8">
      <c r="A1" s="400" t="s">
        <v>588</v>
      </c>
      <c r="B1" s="400"/>
      <c r="C1" s="403"/>
      <c r="D1" s="403"/>
      <c r="E1" s="403"/>
      <c r="F1" s="403"/>
      <c r="G1" s="403"/>
      <c r="H1" s="403"/>
      <c r="I1" s="403"/>
      <c r="J1" s="403"/>
      <c r="K1" s="403"/>
      <c r="L1" s="403"/>
      <c r="M1" s="403"/>
      <c r="N1" s="403"/>
      <c r="O1" s="403"/>
    </row>
    <row r="2" spans="1:15" s="73" customFormat="1">
      <c r="A2" s="387" t="str">
        <f>'4-12-1无形-土地'!A2:Q2</f>
        <v>评估基准日：2024年12月5日</v>
      </c>
      <c r="B2" s="387"/>
      <c r="C2" s="387"/>
      <c r="D2" s="387"/>
      <c r="E2" s="387"/>
      <c r="F2" s="387"/>
      <c r="G2" s="387"/>
      <c r="H2" s="387"/>
      <c r="I2" s="401"/>
      <c r="J2" s="401"/>
      <c r="K2" s="401"/>
      <c r="L2" s="401"/>
      <c r="M2" s="401"/>
      <c r="N2" s="401"/>
      <c r="O2" s="401"/>
    </row>
    <row r="3" spans="1:15">
      <c r="A3" s="16" t="str">
        <f>'4-12-1无形-土地'!A3</f>
        <v>被评估单位（或产权持有人）：攀枝花市尚亿科技有限责任公司</v>
      </c>
      <c r="B3" s="13"/>
      <c r="C3" s="13"/>
      <c r="D3" s="13"/>
      <c r="E3" s="14"/>
      <c r="F3" s="13"/>
      <c r="G3" s="13"/>
      <c r="H3" s="13"/>
      <c r="I3" s="13"/>
      <c r="J3" s="13"/>
      <c r="K3" s="13"/>
      <c r="L3" s="13"/>
      <c r="M3" s="13"/>
      <c r="N3" s="13"/>
      <c r="O3" s="17" t="s">
        <v>151</v>
      </c>
    </row>
    <row r="4" spans="1:15" ht="39" customHeight="1">
      <c r="A4" s="69" t="s">
        <v>152</v>
      </c>
      <c r="B4" s="69" t="s">
        <v>589</v>
      </c>
      <c r="C4" s="75" t="s">
        <v>590</v>
      </c>
      <c r="D4" s="69" t="s">
        <v>591</v>
      </c>
      <c r="E4" s="70" t="s">
        <v>437</v>
      </c>
      <c r="F4" s="69" t="s">
        <v>592</v>
      </c>
      <c r="G4" s="69" t="s">
        <v>593</v>
      </c>
      <c r="H4" s="69" t="s">
        <v>594</v>
      </c>
      <c r="I4" s="69" t="s">
        <v>356</v>
      </c>
      <c r="J4" s="20" t="str">
        <f>'4-12-1无形-土地'!L4</f>
        <v>账面价值</v>
      </c>
      <c r="K4" s="20" t="str">
        <f>'4-12-1无形-土地'!M4</f>
        <v>申报价值</v>
      </c>
      <c r="L4" s="69" t="s">
        <v>118</v>
      </c>
      <c r="M4" s="69" t="s">
        <v>119</v>
      </c>
      <c r="N4" s="69" t="s">
        <v>154</v>
      </c>
      <c r="O4" s="69" t="s">
        <v>212</v>
      </c>
    </row>
    <row r="5" spans="1:15">
      <c r="A5" s="21"/>
      <c r="B5" s="21"/>
      <c r="C5" s="21"/>
      <c r="D5" s="21"/>
      <c r="E5" s="23"/>
      <c r="F5" s="21"/>
      <c r="G5" s="21"/>
      <c r="H5" s="21"/>
      <c r="I5" s="32"/>
      <c r="J5" s="24"/>
      <c r="K5" s="25" t="str">
        <f>IF(J5="","",J5)</f>
        <v/>
      </c>
      <c r="L5" s="25"/>
      <c r="M5" s="25" t="str">
        <f>IF(K5="","",L5-K5)</f>
        <v/>
      </c>
      <c r="N5" s="25" t="str">
        <f>IF(K5="","",M5/K5*100)</f>
        <v/>
      </c>
      <c r="O5" s="26"/>
    </row>
    <row r="6" spans="1:15">
      <c r="A6" s="21"/>
      <c r="B6" s="21"/>
      <c r="C6" s="21"/>
      <c r="D6" s="21"/>
      <c r="E6" s="23"/>
      <c r="F6" s="21"/>
      <c r="G6" s="21"/>
      <c r="H6" s="21"/>
      <c r="I6" s="32"/>
      <c r="J6" s="32"/>
      <c r="K6" s="25" t="str">
        <f t="shared" ref="K6:K25" si="0">IF(J6="","",J6)</f>
        <v/>
      </c>
      <c r="L6" s="25"/>
      <c r="M6" s="25" t="str">
        <f t="shared" ref="M6:M25" si="1">IF(K6="","",L6-K6)</f>
        <v/>
      </c>
      <c r="N6" s="25" t="str">
        <f t="shared" ref="N6:N25" si="2">IF(K6="","",M6/K6*100)</f>
        <v/>
      </c>
      <c r="O6" s="26"/>
    </row>
    <row r="7" spans="1:15">
      <c r="A7" s="21"/>
      <c r="B7" s="21"/>
      <c r="C7" s="21"/>
      <c r="D7" s="21"/>
      <c r="E7" s="23"/>
      <c r="F7" s="21"/>
      <c r="G7" s="21"/>
      <c r="H7" s="21"/>
      <c r="I7" s="32"/>
      <c r="J7" s="32"/>
      <c r="K7" s="25" t="str">
        <f t="shared" si="0"/>
        <v/>
      </c>
      <c r="L7" s="25"/>
      <c r="M7" s="25" t="str">
        <f t="shared" si="1"/>
        <v/>
      </c>
      <c r="N7" s="25" t="str">
        <f t="shared" si="2"/>
        <v/>
      </c>
      <c r="O7" s="26"/>
    </row>
    <row r="8" spans="1:15">
      <c r="A8" s="21"/>
      <c r="B8" s="21"/>
      <c r="C8" s="21"/>
      <c r="D8" s="21"/>
      <c r="E8" s="23"/>
      <c r="F8" s="21"/>
      <c r="G8" s="21"/>
      <c r="H8" s="21"/>
      <c r="I8" s="32"/>
      <c r="J8" s="32"/>
      <c r="K8" s="25" t="str">
        <f t="shared" si="0"/>
        <v/>
      </c>
      <c r="L8" s="25"/>
      <c r="M8" s="25" t="str">
        <f t="shared" si="1"/>
        <v/>
      </c>
      <c r="N8" s="25" t="str">
        <f t="shared" si="2"/>
        <v/>
      </c>
      <c r="O8" s="26"/>
    </row>
    <row r="9" spans="1:15">
      <c r="A9" s="21"/>
      <c r="B9" s="21"/>
      <c r="C9" s="21"/>
      <c r="D9" s="21"/>
      <c r="E9" s="23"/>
      <c r="F9" s="21"/>
      <c r="G9" s="21"/>
      <c r="H9" s="21"/>
      <c r="I9" s="32"/>
      <c r="J9" s="32"/>
      <c r="K9" s="25" t="str">
        <f t="shared" si="0"/>
        <v/>
      </c>
      <c r="L9" s="25"/>
      <c r="M9" s="25" t="str">
        <f t="shared" si="1"/>
        <v/>
      </c>
      <c r="N9" s="25" t="str">
        <f t="shared" si="2"/>
        <v/>
      </c>
      <c r="O9" s="26"/>
    </row>
    <row r="10" spans="1:15">
      <c r="A10" s="21"/>
      <c r="B10" s="21"/>
      <c r="C10" s="21"/>
      <c r="D10" s="21"/>
      <c r="E10" s="23"/>
      <c r="F10" s="21"/>
      <c r="G10" s="21"/>
      <c r="H10" s="21"/>
      <c r="I10" s="32"/>
      <c r="J10" s="32"/>
      <c r="K10" s="25" t="str">
        <f t="shared" si="0"/>
        <v/>
      </c>
      <c r="L10" s="25"/>
      <c r="M10" s="25" t="str">
        <f t="shared" si="1"/>
        <v/>
      </c>
      <c r="N10" s="25" t="str">
        <f t="shared" si="2"/>
        <v/>
      </c>
      <c r="O10" s="26"/>
    </row>
    <row r="11" spans="1:15">
      <c r="A11" s="21"/>
      <c r="B11" s="21"/>
      <c r="C11" s="21"/>
      <c r="D11" s="21"/>
      <c r="E11" s="23"/>
      <c r="F11" s="21"/>
      <c r="G11" s="21"/>
      <c r="H11" s="21"/>
      <c r="I11" s="32"/>
      <c r="J11" s="32"/>
      <c r="K11" s="25" t="str">
        <f t="shared" si="0"/>
        <v/>
      </c>
      <c r="L11" s="25"/>
      <c r="M11" s="25" t="str">
        <f t="shared" si="1"/>
        <v/>
      </c>
      <c r="N11" s="25" t="str">
        <f t="shared" si="2"/>
        <v/>
      </c>
      <c r="O11" s="26"/>
    </row>
    <row r="12" spans="1:15">
      <c r="A12" s="21"/>
      <c r="B12" s="21"/>
      <c r="C12" s="21"/>
      <c r="D12" s="21"/>
      <c r="E12" s="23"/>
      <c r="F12" s="21"/>
      <c r="G12" s="21"/>
      <c r="H12" s="21"/>
      <c r="I12" s="32"/>
      <c r="J12" s="32"/>
      <c r="K12" s="25" t="str">
        <f t="shared" si="0"/>
        <v/>
      </c>
      <c r="L12" s="25"/>
      <c r="M12" s="25" t="str">
        <f t="shared" si="1"/>
        <v/>
      </c>
      <c r="N12" s="25" t="str">
        <f t="shared" si="2"/>
        <v/>
      </c>
      <c r="O12" s="26"/>
    </row>
    <row r="13" spans="1:15">
      <c r="A13" s="21"/>
      <c r="B13" s="21"/>
      <c r="C13" s="21"/>
      <c r="D13" s="21"/>
      <c r="E13" s="23"/>
      <c r="F13" s="21"/>
      <c r="G13" s="21"/>
      <c r="H13" s="21"/>
      <c r="I13" s="32"/>
      <c r="J13" s="32"/>
      <c r="K13" s="25" t="str">
        <f t="shared" si="0"/>
        <v/>
      </c>
      <c r="L13" s="25"/>
      <c r="M13" s="25" t="str">
        <f t="shared" si="1"/>
        <v/>
      </c>
      <c r="N13" s="25" t="str">
        <f t="shared" si="2"/>
        <v/>
      </c>
      <c r="O13" s="26"/>
    </row>
    <row r="14" spans="1:15">
      <c r="A14" s="21"/>
      <c r="B14" s="21"/>
      <c r="C14" s="21"/>
      <c r="D14" s="21"/>
      <c r="E14" s="23"/>
      <c r="F14" s="21"/>
      <c r="G14" s="21"/>
      <c r="H14" s="21"/>
      <c r="I14" s="32"/>
      <c r="J14" s="32"/>
      <c r="K14" s="25" t="str">
        <f t="shared" si="0"/>
        <v/>
      </c>
      <c r="L14" s="25"/>
      <c r="M14" s="25" t="str">
        <f t="shared" si="1"/>
        <v/>
      </c>
      <c r="N14" s="25" t="str">
        <f t="shared" si="2"/>
        <v/>
      </c>
      <c r="O14" s="26"/>
    </row>
    <row r="15" spans="1:15">
      <c r="A15" s="21"/>
      <c r="B15" s="21"/>
      <c r="C15" s="21"/>
      <c r="D15" s="21"/>
      <c r="E15" s="23"/>
      <c r="F15" s="21"/>
      <c r="G15" s="21"/>
      <c r="H15" s="21"/>
      <c r="I15" s="32"/>
      <c r="J15" s="32"/>
      <c r="K15" s="25" t="str">
        <f t="shared" si="0"/>
        <v/>
      </c>
      <c r="L15" s="25"/>
      <c r="M15" s="25" t="str">
        <f t="shared" si="1"/>
        <v/>
      </c>
      <c r="N15" s="25" t="str">
        <f t="shared" si="2"/>
        <v/>
      </c>
      <c r="O15" s="26"/>
    </row>
    <row r="16" spans="1:15">
      <c r="A16" s="21"/>
      <c r="B16" s="21"/>
      <c r="C16" s="21"/>
      <c r="D16" s="21"/>
      <c r="E16" s="23"/>
      <c r="F16" s="21"/>
      <c r="G16" s="21"/>
      <c r="H16" s="21"/>
      <c r="I16" s="32"/>
      <c r="J16" s="32"/>
      <c r="K16" s="25" t="str">
        <f t="shared" si="0"/>
        <v/>
      </c>
      <c r="L16" s="25"/>
      <c r="M16" s="25" t="str">
        <f t="shared" si="1"/>
        <v/>
      </c>
      <c r="N16" s="25" t="str">
        <f t="shared" si="2"/>
        <v/>
      </c>
      <c r="O16" s="26"/>
    </row>
    <row r="17" spans="1:15">
      <c r="A17" s="21"/>
      <c r="B17" s="21"/>
      <c r="C17" s="21"/>
      <c r="D17" s="21"/>
      <c r="E17" s="23"/>
      <c r="F17" s="21"/>
      <c r="G17" s="21"/>
      <c r="H17" s="21"/>
      <c r="I17" s="32"/>
      <c r="J17" s="32"/>
      <c r="K17" s="25" t="str">
        <f t="shared" si="0"/>
        <v/>
      </c>
      <c r="L17" s="25"/>
      <c r="M17" s="25" t="str">
        <f t="shared" si="1"/>
        <v/>
      </c>
      <c r="N17" s="25" t="str">
        <f t="shared" si="2"/>
        <v/>
      </c>
      <c r="O17" s="26"/>
    </row>
    <row r="18" spans="1:15">
      <c r="A18" s="21"/>
      <c r="B18" s="21"/>
      <c r="C18" s="21"/>
      <c r="D18" s="21"/>
      <c r="E18" s="23"/>
      <c r="F18" s="21"/>
      <c r="G18" s="21"/>
      <c r="H18" s="21"/>
      <c r="I18" s="32"/>
      <c r="J18" s="32"/>
      <c r="K18" s="25" t="str">
        <f t="shared" si="0"/>
        <v/>
      </c>
      <c r="L18" s="25"/>
      <c r="M18" s="25" t="str">
        <f t="shared" si="1"/>
        <v/>
      </c>
      <c r="N18" s="25" t="str">
        <f t="shared" si="2"/>
        <v/>
      </c>
      <c r="O18" s="26"/>
    </row>
    <row r="19" spans="1:15">
      <c r="A19" s="21"/>
      <c r="B19" s="21"/>
      <c r="C19" s="21"/>
      <c r="D19" s="21"/>
      <c r="E19" s="23"/>
      <c r="F19" s="21"/>
      <c r="G19" s="21"/>
      <c r="H19" s="21"/>
      <c r="I19" s="32"/>
      <c r="J19" s="32"/>
      <c r="K19" s="25" t="str">
        <f t="shared" si="0"/>
        <v/>
      </c>
      <c r="L19" s="25"/>
      <c r="M19" s="25" t="str">
        <f t="shared" si="1"/>
        <v/>
      </c>
      <c r="N19" s="25" t="str">
        <f t="shared" si="2"/>
        <v/>
      </c>
      <c r="O19" s="26"/>
    </row>
    <row r="20" spans="1:15">
      <c r="A20" s="21"/>
      <c r="B20" s="21"/>
      <c r="C20" s="21"/>
      <c r="D20" s="21"/>
      <c r="E20" s="23"/>
      <c r="F20" s="21"/>
      <c r="G20" s="21"/>
      <c r="H20" s="21"/>
      <c r="I20" s="32"/>
      <c r="J20" s="32"/>
      <c r="K20" s="25" t="str">
        <f t="shared" si="0"/>
        <v/>
      </c>
      <c r="L20" s="25"/>
      <c r="M20" s="25" t="str">
        <f t="shared" si="1"/>
        <v/>
      </c>
      <c r="N20" s="25" t="str">
        <f t="shared" si="2"/>
        <v/>
      </c>
      <c r="O20" s="26"/>
    </row>
    <row r="21" spans="1:15">
      <c r="A21" s="21"/>
      <c r="B21" s="21"/>
      <c r="C21" s="21"/>
      <c r="D21" s="21"/>
      <c r="E21" s="23"/>
      <c r="F21" s="21"/>
      <c r="G21" s="21"/>
      <c r="H21" s="21"/>
      <c r="I21" s="32"/>
      <c r="J21" s="32"/>
      <c r="K21" s="25" t="str">
        <f t="shared" si="0"/>
        <v/>
      </c>
      <c r="L21" s="25"/>
      <c r="M21" s="25" t="str">
        <f t="shared" si="1"/>
        <v/>
      </c>
      <c r="N21" s="25" t="str">
        <f t="shared" si="2"/>
        <v/>
      </c>
      <c r="O21" s="26"/>
    </row>
    <row r="22" spans="1:15">
      <c r="A22" s="21"/>
      <c r="B22" s="21"/>
      <c r="C22" s="21"/>
      <c r="D22" s="21"/>
      <c r="E22" s="23"/>
      <c r="F22" s="21"/>
      <c r="G22" s="21"/>
      <c r="H22" s="21"/>
      <c r="I22" s="32"/>
      <c r="J22" s="32"/>
      <c r="K22" s="25" t="str">
        <f t="shared" si="0"/>
        <v/>
      </c>
      <c r="L22" s="25"/>
      <c r="M22" s="25" t="str">
        <f t="shared" si="1"/>
        <v/>
      </c>
      <c r="N22" s="25" t="str">
        <f t="shared" si="2"/>
        <v/>
      </c>
      <c r="O22" s="26"/>
    </row>
    <row r="23" spans="1:15">
      <c r="A23" s="21"/>
      <c r="B23" s="21"/>
      <c r="C23" s="21"/>
      <c r="D23" s="21"/>
      <c r="E23" s="23"/>
      <c r="F23" s="21"/>
      <c r="G23" s="21"/>
      <c r="H23" s="21"/>
      <c r="I23" s="32"/>
      <c r="J23" s="32"/>
      <c r="K23" s="25" t="str">
        <f t="shared" si="0"/>
        <v/>
      </c>
      <c r="L23" s="25"/>
      <c r="M23" s="25" t="str">
        <f t="shared" si="1"/>
        <v/>
      </c>
      <c r="N23" s="25" t="str">
        <f t="shared" si="2"/>
        <v/>
      </c>
      <c r="O23" s="26"/>
    </row>
    <row r="24" spans="1:15">
      <c r="A24" s="21"/>
      <c r="B24" s="21"/>
      <c r="C24" s="21"/>
      <c r="D24" s="21"/>
      <c r="E24" s="23"/>
      <c r="F24" s="21"/>
      <c r="G24" s="21"/>
      <c r="H24" s="21"/>
      <c r="I24" s="32"/>
      <c r="J24" s="32"/>
      <c r="K24" s="25" t="str">
        <f t="shared" si="0"/>
        <v/>
      </c>
      <c r="L24" s="25"/>
      <c r="M24" s="25" t="str">
        <f t="shared" si="1"/>
        <v/>
      </c>
      <c r="N24" s="25" t="str">
        <f t="shared" si="2"/>
        <v/>
      </c>
      <c r="O24" s="26"/>
    </row>
    <row r="25" spans="1:15">
      <c r="A25" s="21"/>
      <c r="B25" s="21"/>
      <c r="C25" s="21"/>
      <c r="D25" s="21"/>
      <c r="E25" s="23"/>
      <c r="F25" s="21"/>
      <c r="G25" s="21"/>
      <c r="H25" s="21"/>
      <c r="I25" s="32"/>
      <c r="J25" s="32"/>
      <c r="K25" s="25" t="str">
        <f t="shared" si="0"/>
        <v/>
      </c>
      <c r="L25" s="25"/>
      <c r="M25" s="25" t="str">
        <f t="shared" si="1"/>
        <v/>
      </c>
      <c r="N25" s="25" t="str">
        <f t="shared" si="2"/>
        <v/>
      </c>
      <c r="O25" s="26"/>
    </row>
    <row r="26" spans="1:15">
      <c r="A26" s="393" t="s">
        <v>227</v>
      </c>
      <c r="B26" s="428"/>
      <c r="C26" s="428"/>
      <c r="D26" s="76"/>
      <c r="E26" s="23"/>
      <c r="F26" s="21"/>
      <c r="G26" s="21"/>
      <c r="H26" s="21"/>
      <c r="I26" s="32">
        <f>SUM(I5:I25)</f>
        <v>0</v>
      </c>
      <c r="J26" s="32">
        <f>SUM(J5:J25)</f>
        <v>0</v>
      </c>
      <c r="K26" s="32">
        <f>SUM(K5:K25)</f>
        <v>0</v>
      </c>
      <c r="L26" s="32">
        <f>SUM(L5:L25)</f>
        <v>0</v>
      </c>
      <c r="M26" s="32">
        <f>L26-K26</f>
        <v>0</v>
      </c>
      <c r="N26" s="63" t="str">
        <f>IF(K26=0,"",M26/K26*100)</f>
        <v/>
      </c>
      <c r="O26" s="26"/>
    </row>
    <row r="27" spans="1:15">
      <c r="A27" s="28" t="str">
        <f>'4-12-1无形-土地'!A12</f>
        <v>被评估单位（或产权持有单位）
填表人：</v>
      </c>
      <c r="B27" s="28"/>
      <c r="C27" s="28"/>
      <c r="D27" s="28"/>
      <c r="E27" s="14"/>
      <c r="G27" s="13"/>
      <c r="H27" s="29" t="str">
        <f>IF(封面!C27="","资产评估专业人员：","资产评估专业人员："&amp;封面!C15&amp;"、"&amp;封面!C27)</f>
        <v>资产评估专业人员：</v>
      </c>
      <c r="I27" s="29"/>
      <c r="J27" s="29"/>
      <c r="K27" s="29"/>
      <c r="L27" s="29"/>
      <c r="M27" s="29"/>
      <c r="N27" s="29"/>
      <c r="O27" s="29"/>
    </row>
    <row r="28" spans="1:15">
      <c r="A28" s="28" t="str">
        <f>'4-12-1无形-土地'!A13</f>
        <v>填表日期：2024年12月5日</v>
      </c>
      <c r="B28" s="28"/>
      <c r="C28" s="28"/>
      <c r="D28" s="28"/>
      <c r="E28" s="14"/>
      <c r="F28" s="13"/>
      <c r="G28" s="13"/>
      <c r="H28" s="13"/>
      <c r="I28" s="13"/>
      <c r="J28" s="13"/>
      <c r="K28" s="13"/>
      <c r="L28" s="13"/>
      <c r="M28" s="13"/>
      <c r="N28" s="13"/>
      <c r="O28" s="13"/>
    </row>
  </sheetData>
  <mergeCells count="3">
    <mergeCell ref="A1:O1"/>
    <mergeCell ref="A2:O2"/>
    <mergeCell ref="A26:C26"/>
  </mergeCells>
  <phoneticPr fontId="19" type="noConversion"/>
  <printOptions horizontalCentered="1"/>
  <pageMargins left="0.39370078740157499" right="0.39370078740157499" top="0.86614173228346403" bottom="0.86614173228346403" header="1.02" footer="0.511811023622047"/>
  <pageSetup paperSize="9" fitToHeight="0" orientation="landscape"/>
  <headerFooter alignWithMargins="0">
    <oddHeader>&amp;R&amp;"宋体,常规"&amp;10表&amp;"Times New Roman,常规"4-12-2
&amp;"宋体,常规"共&amp;"Times New Roman,常规"&amp;N&amp;"宋体,常规"页第&amp;"Times New Roman,常规"&amp;P&amp;"宋体,常规"页</oddHeader>
  </headerFooter>
  <legacyDrawing r:id="rId1"/>
</worksheet>
</file>

<file path=xl/worksheets/sheet64.xml><?xml version="1.0" encoding="utf-8"?>
<worksheet xmlns="http://schemas.openxmlformats.org/spreadsheetml/2006/main" xmlns:r="http://schemas.openxmlformats.org/officeDocument/2006/relationships">
  <sheetPr codeName="Sheet54">
    <pageSetUpPr fitToPage="1"/>
  </sheetPr>
  <dimension ref="A1:Q28"/>
  <sheetViews>
    <sheetView workbookViewId="0">
      <pane xSplit="8" ySplit="4" topLeftCell="I20" activePane="bottomRight" state="frozen"/>
      <selection sqref="A1:G1"/>
      <selection pane="topRight" sqref="A1:G1"/>
      <selection pane="bottomLeft" sqref="A1:G1"/>
      <selection pane="bottomRight" sqref="A1:G1"/>
    </sheetView>
  </sheetViews>
  <sheetFormatPr defaultColWidth="9" defaultRowHeight="15.75" customHeight="1"/>
  <cols>
    <col min="1" max="1" width="5.69921875" style="13" customWidth="1"/>
    <col min="2" max="2" width="24.19921875" style="13" customWidth="1"/>
    <col min="3" max="3" width="9.3984375" style="14" customWidth="1"/>
    <col min="4" max="4" width="10" style="13" customWidth="1"/>
    <col min="5" max="5" width="12.5" style="13" customWidth="1"/>
    <col min="6" max="7" width="10.8984375" style="13" customWidth="1"/>
    <col min="8" max="8" width="11.19921875" style="13" customWidth="1"/>
    <col min="9" max="9" width="10.8984375" style="13" customWidth="1"/>
    <col min="10" max="10" width="10.09765625" style="13" customWidth="1"/>
    <col min="11" max="12" width="9.09765625" style="13" customWidth="1"/>
    <col min="13" max="16384" width="9" style="13"/>
  </cols>
  <sheetData>
    <row r="1" spans="1:17" s="11" customFormat="1" ht="30" customHeight="1">
      <c r="A1" s="400" t="s">
        <v>595</v>
      </c>
      <c r="B1" s="403"/>
      <c r="C1" s="403"/>
      <c r="D1" s="403"/>
      <c r="E1" s="403"/>
      <c r="F1" s="403"/>
      <c r="G1" s="403"/>
      <c r="H1" s="403"/>
      <c r="I1" s="403"/>
      <c r="J1" s="403"/>
      <c r="K1" s="403"/>
      <c r="L1" s="403"/>
    </row>
    <row r="2" spans="1:17" ht="14.1" customHeight="1">
      <c r="A2" s="387" t="str">
        <f>'4-12-2无形-矿业权'!A2:O2</f>
        <v>评估基准日：2024年12月5日</v>
      </c>
      <c r="B2" s="387"/>
      <c r="C2" s="387"/>
      <c r="D2" s="387"/>
      <c r="E2" s="387"/>
      <c r="F2" s="387"/>
      <c r="G2" s="387"/>
      <c r="H2" s="401"/>
      <c r="I2" s="401"/>
      <c r="J2" s="401"/>
      <c r="K2" s="401"/>
      <c r="L2" s="401"/>
    </row>
    <row r="3" spans="1:17" ht="15.75" customHeight="1">
      <c r="A3" s="16" t="str">
        <f>'4-7-2在建（设备）'!A3</f>
        <v>被评估单位（或产权持有人）：攀枝花市尚亿科技有限责任公司</v>
      </c>
      <c r="L3" s="52" t="s">
        <v>151</v>
      </c>
      <c r="N3" s="406"/>
      <c r="O3" s="406"/>
      <c r="P3" s="406"/>
      <c r="Q3" s="406"/>
    </row>
    <row r="4" spans="1:17" s="68" customFormat="1" ht="27.75" customHeight="1">
      <c r="A4" s="69" t="s">
        <v>152</v>
      </c>
      <c r="B4" s="69" t="s">
        <v>596</v>
      </c>
      <c r="C4" s="70" t="s">
        <v>437</v>
      </c>
      <c r="D4" s="69" t="s">
        <v>597</v>
      </c>
      <c r="E4" s="69" t="s">
        <v>356</v>
      </c>
      <c r="F4" s="20" t="str">
        <f>'4-12-2无形-矿业权'!J4</f>
        <v>账面价值</v>
      </c>
      <c r="G4" s="20" t="str">
        <f>'4-12-2无形-矿业权'!K4</f>
        <v>申报价值</v>
      </c>
      <c r="H4" s="69" t="s">
        <v>598</v>
      </c>
      <c r="I4" s="69" t="s">
        <v>118</v>
      </c>
      <c r="J4" s="69" t="s">
        <v>119</v>
      </c>
      <c r="K4" s="69" t="s">
        <v>154</v>
      </c>
      <c r="L4" s="69" t="s">
        <v>212</v>
      </c>
    </row>
    <row r="5" spans="1:17" ht="15.75" customHeight="1">
      <c r="A5" s="21"/>
      <c r="B5" s="58"/>
      <c r="C5" s="23"/>
      <c r="D5" s="50"/>
      <c r="E5" s="32"/>
      <c r="F5" s="32">
        <v>0</v>
      </c>
      <c r="G5" s="32">
        <f>IF(F5="","",F5)</f>
        <v>0</v>
      </c>
      <c r="H5" s="71"/>
      <c r="I5" s="32"/>
      <c r="J5" s="32">
        <f>IF(G5="","",I5-G5)</f>
        <v>0</v>
      </c>
      <c r="K5" s="32" t="e">
        <f>IF(G5="","",J5/G5*100)</f>
        <v>#DIV/0!</v>
      </c>
      <c r="L5" s="26"/>
    </row>
    <row r="6" spans="1:17" ht="15.75" customHeight="1">
      <c r="A6" s="21"/>
      <c r="B6" s="22"/>
      <c r="C6" s="23"/>
      <c r="D6" s="21"/>
      <c r="E6" s="32"/>
      <c r="F6" s="32"/>
      <c r="G6" s="32" t="str">
        <f t="shared" ref="G6:G25" si="0">IF(F6="","",F6)</f>
        <v/>
      </c>
      <c r="H6" s="71"/>
      <c r="I6" s="32"/>
      <c r="J6" s="32" t="str">
        <f t="shared" ref="J6:J25" si="1">IF(G6="","",I6-G6)</f>
        <v/>
      </c>
      <c r="K6" s="32" t="str">
        <f t="shared" ref="K6:K25" si="2">IF(G6="","",J6/G6*100)</f>
        <v/>
      </c>
      <c r="L6" s="26"/>
    </row>
    <row r="7" spans="1:17" ht="15.75" customHeight="1">
      <c r="A7" s="21"/>
      <c r="B7" s="22"/>
      <c r="C7" s="23"/>
      <c r="D7" s="21"/>
      <c r="E7" s="32"/>
      <c r="F7" s="32"/>
      <c r="G7" s="32" t="str">
        <f t="shared" si="0"/>
        <v/>
      </c>
      <c r="H7" s="71"/>
      <c r="I7" s="32"/>
      <c r="J7" s="32" t="str">
        <f t="shared" si="1"/>
        <v/>
      </c>
      <c r="K7" s="32" t="str">
        <f t="shared" si="2"/>
        <v/>
      </c>
      <c r="L7" s="26"/>
    </row>
    <row r="8" spans="1:17" ht="15.75" customHeight="1">
      <c r="A8" s="21"/>
      <c r="B8" s="22"/>
      <c r="C8" s="23"/>
      <c r="D8" s="21"/>
      <c r="E8" s="32"/>
      <c r="F8" s="32"/>
      <c r="G8" s="32" t="str">
        <f t="shared" si="0"/>
        <v/>
      </c>
      <c r="H8" s="71"/>
      <c r="I8" s="32"/>
      <c r="J8" s="32" t="str">
        <f t="shared" si="1"/>
        <v/>
      </c>
      <c r="K8" s="32" t="str">
        <f t="shared" si="2"/>
        <v/>
      </c>
      <c r="L8" s="26"/>
    </row>
    <row r="9" spans="1:17" ht="15.75" customHeight="1">
      <c r="A9" s="21"/>
      <c r="B9" s="22"/>
      <c r="C9" s="23"/>
      <c r="D9" s="21"/>
      <c r="E9" s="32"/>
      <c r="F9" s="32"/>
      <c r="G9" s="32" t="str">
        <f t="shared" si="0"/>
        <v/>
      </c>
      <c r="H9" s="71"/>
      <c r="I9" s="32"/>
      <c r="J9" s="32" t="str">
        <f t="shared" si="1"/>
        <v/>
      </c>
      <c r="K9" s="32" t="str">
        <f t="shared" si="2"/>
        <v/>
      </c>
      <c r="L9" s="26"/>
    </row>
    <row r="10" spans="1:17" ht="15.75" customHeight="1">
      <c r="A10" s="21"/>
      <c r="B10" s="22"/>
      <c r="C10" s="23"/>
      <c r="D10" s="21"/>
      <c r="E10" s="32"/>
      <c r="F10" s="32"/>
      <c r="G10" s="32" t="str">
        <f t="shared" si="0"/>
        <v/>
      </c>
      <c r="H10" s="71"/>
      <c r="I10" s="32"/>
      <c r="J10" s="32" t="str">
        <f t="shared" si="1"/>
        <v/>
      </c>
      <c r="K10" s="32" t="str">
        <f t="shared" si="2"/>
        <v/>
      </c>
      <c r="L10" s="26"/>
    </row>
    <row r="11" spans="1:17" ht="15.75" customHeight="1">
      <c r="A11" s="21"/>
      <c r="B11" s="22"/>
      <c r="C11" s="23"/>
      <c r="D11" s="21"/>
      <c r="E11" s="32"/>
      <c r="F11" s="32"/>
      <c r="G11" s="32" t="str">
        <f t="shared" si="0"/>
        <v/>
      </c>
      <c r="H11" s="71"/>
      <c r="I11" s="32"/>
      <c r="J11" s="32" t="str">
        <f t="shared" si="1"/>
        <v/>
      </c>
      <c r="K11" s="32" t="str">
        <f t="shared" si="2"/>
        <v/>
      </c>
      <c r="L11" s="26"/>
    </row>
    <row r="12" spans="1:17" ht="15.75" customHeight="1">
      <c r="A12" s="21"/>
      <c r="B12" s="22"/>
      <c r="C12" s="23"/>
      <c r="D12" s="21"/>
      <c r="E12" s="32"/>
      <c r="F12" s="32"/>
      <c r="G12" s="32" t="str">
        <f t="shared" si="0"/>
        <v/>
      </c>
      <c r="H12" s="71"/>
      <c r="I12" s="32"/>
      <c r="J12" s="32" t="str">
        <f t="shared" si="1"/>
        <v/>
      </c>
      <c r="K12" s="32" t="str">
        <f t="shared" si="2"/>
        <v/>
      </c>
      <c r="L12" s="26"/>
    </row>
    <row r="13" spans="1:17" ht="15.75" customHeight="1">
      <c r="A13" s="21"/>
      <c r="B13" s="22"/>
      <c r="C13" s="23"/>
      <c r="D13" s="21"/>
      <c r="E13" s="32"/>
      <c r="F13" s="32"/>
      <c r="G13" s="32" t="str">
        <f t="shared" si="0"/>
        <v/>
      </c>
      <c r="H13" s="71"/>
      <c r="I13" s="32"/>
      <c r="J13" s="32" t="str">
        <f t="shared" si="1"/>
        <v/>
      </c>
      <c r="K13" s="32" t="str">
        <f t="shared" si="2"/>
        <v/>
      </c>
      <c r="L13" s="26"/>
    </row>
    <row r="14" spans="1:17" ht="15.75" customHeight="1">
      <c r="A14" s="21"/>
      <c r="B14" s="22"/>
      <c r="C14" s="23"/>
      <c r="D14" s="21"/>
      <c r="E14" s="32"/>
      <c r="F14" s="32"/>
      <c r="G14" s="32" t="str">
        <f t="shared" si="0"/>
        <v/>
      </c>
      <c r="H14" s="71"/>
      <c r="I14" s="32"/>
      <c r="J14" s="32" t="str">
        <f t="shared" si="1"/>
        <v/>
      </c>
      <c r="K14" s="32" t="str">
        <f t="shared" si="2"/>
        <v/>
      </c>
      <c r="L14" s="26"/>
    </row>
    <row r="15" spans="1:17" ht="15.75" customHeight="1">
      <c r="A15" s="21"/>
      <c r="B15" s="22"/>
      <c r="C15" s="23"/>
      <c r="D15" s="21"/>
      <c r="E15" s="32"/>
      <c r="F15" s="32"/>
      <c r="G15" s="32" t="str">
        <f t="shared" si="0"/>
        <v/>
      </c>
      <c r="H15" s="71"/>
      <c r="I15" s="32"/>
      <c r="J15" s="32" t="str">
        <f t="shared" si="1"/>
        <v/>
      </c>
      <c r="K15" s="32" t="str">
        <f t="shared" si="2"/>
        <v/>
      </c>
      <c r="L15" s="26"/>
    </row>
    <row r="16" spans="1:17" ht="15.75" customHeight="1">
      <c r="A16" s="21"/>
      <c r="B16" s="22"/>
      <c r="C16" s="23"/>
      <c r="D16" s="21"/>
      <c r="E16" s="32"/>
      <c r="F16" s="32"/>
      <c r="G16" s="32" t="str">
        <f t="shared" si="0"/>
        <v/>
      </c>
      <c r="H16" s="71"/>
      <c r="I16" s="32"/>
      <c r="J16" s="32" t="str">
        <f t="shared" si="1"/>
        <v/>
      </c>
      <c r="K16" s="32" t="str">
        <f t="shared" si="2"/>
        <v/>
      </c>
      <c r="L16" s="26"/>
    </row>
    <row r="17" spans="1:12" ht="15.75" customHeight="1">
      <c r="A17" s="21"/>
      <c r="B17" s="22"/>
      <c r="C17" s="23"/>
      <c r="D17" s="21"/>
      <c r="E17" s="32"/>
      <c r="F17" s="32"/>
      <c r="G17" s="32" t="str">
        <f t="shared" si="0"/>
        <v/>
      </c>
      <c r="H17" s="71"/>
      <c r="I17" s="32"/>
      <c r="J17" s="32" t="str">
        <f t="shared" si="1"/>
        <v/>
      </c>
      <c r="K17" s="32" t="str">
        <f t="shared" si="2"/>
        <v/>
      </c>
      <c r="L17" s="26"/>
    </row>
    <row r="18" spans="1:12" ht="15.75" customHeight="1">
      <c r="A18" s="21"/>
      <c r="B18" s="22"/>
      <c r="C18" s="23"/>
      <c r="D18" s="21"/>
      <c r="E18" s="32"/>
      <c r="F18" s="32"/>
      <c r="G18" s="32" t="str">
        <f t="shared" si="0"/>
        <v/>
      </c>
      <c r="H18" s="71"/>
      <c r="I18" s="32"/>
      <c r="J18" s="32" t="str">
        <f t="shared" si="1"/>
        <v/>
      </c>
      <c r="K18" s="32" t="str">
        <f t="shared" si="2"/>
        <v/>
      </c>
      <c r="L18" s="26"/>
    </row>
    <row r="19" spans="1:12" ht="15.75" customHeight="1">
      <c r="A19" s="21"/>
      <c r="B19" s="22"/>
      <c r="C19" s="23"/>
      <c r="D19" s="21"/>
      <c r="E19" s="32"/>
      <c r="F19" s="32"/>
      <c r="G19" s="32" t="str">
        <f t="shared" si="0"/>
        <v/>
      </c>
      <c r="H19" s="71"/>
      <c r="I19" s="32"/>
      <c r="J19" s="32" t="str">
        <f t="shared" si="1"/>
        <v/>
      </c>
      <c r="K19" s="32" t="str">
        <f t="shared" si="2"/>
        <v/>
      </c>
      <c r="L19" s="26"/>
    </row>
    <row r="20" spans="1:12" ht="15.75" customHeight="1">
      <c r="A20" s="21"/>
      <c r="B20" s="22"/>
      <c r="C20" s="23"/>
      <c r="D20" s="21"/>
      <c r="E20" s="32"/>
      <c r="F20" s="32"/>
      <c r="G20" s="32" t="str">
        <f t="shared" si="0"/>
        <v/>
      </c>
      <c r="H20" s="71"/>
      <c r="I20" s="32"/>
      <c r="J20" s="32" t="str">
        <f t="shared" si="1"/>
        <v/>
      </c>
      <c r="K20" s="32" t="str">
        <f t="shared" si="2"/>
        <v/>
      </c>
      <c r="L20" s="26"/>
    </row>
    <row r="21" spans="1:12" ht="15.75" customHeight="1">
      <c r="A21" s="21"/>
      <c r="B21" s="22"/>
      <c r="C21" s="23"/>
      <c r="D21" s="21"/>
      <c r="E21" s="32"/>
      <c r="F21" s="32"/>
      <c r="G21" s="32" t="str">
        <f t="shared" si="0"/>
        <v/>
      </c>
      <c r="H21" s="71"/>
      <c r="I21" s="32"/>
      <c r="J21" s="32" t="str">
        <f t="shared" si="1"/>
        <v/>
      </c>
      <c r="K21" s="32" t="str">
        <f t="shared" si="2"/>
        <v/>
      </c>
      <c r="L21" s="26"/>
    </row>
    <row r="22" spans="1:12" ht="15.75" customHeight="1">
      <c r="A22" s="21"/>
      <c r="B22" s="22"/>
      <c r="C22" s="23"/>
      <c r="D22" s="21"/>
      <c r="E22" s="32"/>
      <c r="F22" s="32"/>
      <c r="G22" s="32" t="str">
        <f t="shared" si="0"/>
        <v/>
      </c>
      <c r="H22" s="71"/>
      <c r="I22" s="32"/>
      <c r="J22" s="32" t="str">
        <f t="shared" si="1"/>
        <v/>
      </c>
      <c r="K22" s="32" t="str">
        <f t="shared" si="2"/>
        <v/>
      </c>
      <c r="L22" s="26"/>
    </row>
    <row r="23" spans="1:12" ht="15.75" customHeight="1">
      <c r="A23" s="21"/>
      <c r="B23" s="22"/>
      <c r="C23" s="23"/>
      <c r="D23" s="21"/>
      <c r="E23" s="32"/>
      <c r="F23" s="32"/>
      <c r="G23" s="32" t="str">
        <f t="shared" si="0"/>
        <v/>
      </c>
      <c r="H23" s="71"/>
      <c r="I23" s="32"/>
      <c r="J23" s="32" t="str">
        <f t="shared" si="1"/>
        <v/>
      </c>
      <c r="K23" s="32" t="str">
        <f t="shared" si="2"/>
        <v/>
      </c>
      <c r="L23" s="26"/>
    </row>
    <row r="24" spans="1:12" ht="15.75" customHeight="1">
      <c r="A24" s="21"/>
      <c r="B24" s="22"/>
      <c r="C24" s="23"/>
      <c r="D24" s="21"/>
      <c r="E24" s="32"/>
      <c r="F24" s="32"/>
      <c r="G24" s="32" t="str">
        <f t="shared" si="0"/>
        <v/>
      </c>
      <c r="H24" s="71"/>
      <c r="I24" s="32"/>
      <c r="J24" s="32" t="str">
        <f t="shared" si="1"/>
        <v/>
      </c>
      <c r="K24" s="32" t="str">
        <f t="shared" si="2"/>
        <v/>
      </c>
      <c r="L24" s="26"/>
    </row>
    <row r="25" spans="1:12" ht="15.75" customHeight="1">
      <c r="A25" s="21"/>
      <c r="B25" s="22"/>
      <c r="C25" s="23"/>
      <c r="D25" s="21"/>
      <c r="E25" s="32"/>
      <c r="F25" s="32"/>
      <c r="G25" s="32" t="str">
        <f t="shared" si="0"/>
        <v/>
      </c>
      <c r="H25" s="71"/>
      <c r="I25" s="32"/>
      <c r="J25" s="32" t="str">
        <f t="shared" si="1"/>
        <v/>
      </c>
      <c r="K25" s="32" t="str">
        <f t="shared" si="2"/>
        <v/>
      </c>
      <c r="L25" s="26"/>
    </row>
    <row r="26" spans="1:12" ht="15.75" customHeight="1">
      <c r="A26" s="393" t="s">
        <v>227</v>
      </c>
      <c r="B26" s="394"/>
      <c r="C26" s="23"/>
      <c r="D26" s="21"/>
      <c r="E26" s="32">
        <f>SUM(E5:E25)</f>
        <v>0</v>
      </c>
      <c r="F26" s="32">
        <f>SUM(F5:F25)</f>
        <v>0</v>
      </c>
      <c r="G26" s="32">
        <f>SUM(G5:G25)</f>
        <v>0</v>
      </c>
      <c r="H26" s="32"/>
      <c r="I26" s="32">
        <f>SUM(I5:I25)</f>
        <v>0</v>
      </c>
      <c r="J26" s="32">
        <f>I26-G26</f>
        <v>0</v>
      </c>
      <c r="K26" s="32" t="str">
        <f>IF(G26=0,"",J26/G26*100)</f>
        <v/>
      </c>
      <c r="L26" s="26"/>
    </row>
    <row r="27" spans="1:12" ht="15.75" customHeight="1">
      <c r="A27" s="28" t="str">
        <f>'4-12-2无形-矿业权'!A27</f>
        <v>被评估单位（或产权持有单位）
填表人：</v>
      </c>
      <c r="B27" s="28"/>
      <c r="C27" s="56" t="s">
        <v>228</v>
      </c>
      <c r="D27" s="28"/>
      <c r="F27" s="29" t="str">
        <f>'4-12-2无形-矿业权'!H27</f>
        <v>资产评估专业人员：</v>
      </c>
      <c r="G27" s="29"/>
      <c r="H27" s="29"/>
      <c r="I27" s="29"/>
      <c r="J27" s="29"/>
      <c r="K27" s="29"/>
      <c r="L27" s="29"/>
    </row>
    <row r="28" spans="1:12" ht="15.75" customHeight="1">
      <c r="A28" s="28" t="str">
        <f>'4-12-2无形-矿业权'!A28</f>
        <v>填表日期：2024年12月5日</v>
      </c>
      <c r="B28" s="28"/>
      <c r="D28" s="28"/>
    </row>
  </sheetData>
  <mergeCells count="4">
    <mergeCell ref="A1:L1"/>
    <mergeCell ref="A2:L2"/>
    <mergeCell ref="N3:Q3"/>
    <mergeCell ref="A26:B26"/>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Roman,常规"4-12-3
&amp;"宋体,常规"共&amp;"Times New Roman,常规"&amp;N&amp;"宋体,常规"页第&amp;"Times New Roman,常规"&amp;P&amp;"宋体,常规"页</oddHeader>
  </headerFooter>
  <legacyDrawing r:id="rId1"/>
</worksheet>
</file>

<file path=xl/worksheets/sheet65.xml><?xml version="1.0" encoding="utf-8"?>
<worksheet xmlns="http://schemas.openxmlformats.org/spreadsheetml/2006/main" xmlns:r="http://schemas.openxmlformats.org/officeDocument/2006/relationships">
  <sheetPr>
    <pageSetUpPr fitToPage="1"/>
  </sheetPr>
  <dimension ref="A1:Q28"/>
  <sheetViews>
    <sheetView workbookViewId="0">
      <pane xSplit="4" ySplit="4" topLeftCell="E17" activePane="bottomRight" state="frozen"/>
      <selection sqref="A1:G1"/>
      <selection pane="topRight" sqref="A1:G1"/>
      <selection pane="bottomLeft" sqref="A1:G1"/>
      <selection pane="bottomRight" sqref="A1:G1"/>
    </sheetView>
  </sheetViews>
  <sheetFormatPr defaultColWidth="9" defaultRowHeight="15.75" customHeight="1"/>
  <cols>
    <col min="1" max="1" width="6.8984375" style="13" customWidth="1"/>
    <col min="2" max="2" width="33.3984375" style="13" customWidth="1"/>
    <col min="3" max="3" width="16.19921875" style="14" customWidth="1"/>
    <col min="4" max="5" width="15.19921875" style="13" customWidth="1"/>
    <col min="6" max="6" width="14" style="13" customWidth="1"/>
    <col min="7" max="7" width="11.59765625" style="13" customWidth="1"/>
    <col min="8" max="8" width="9.69921875" style="13" customWidth="1"/>
    <col min="9" max="9" width="15.5" style="13" customWidth="1"/>
    <col min="10" max="16384" width="9" style="13"/>
  </cols>
  <sheetData>
    <row r="1" spans="1:17" s="11" customFormat="1" ht="30" customHeight="1">
      <c r="A1" s="400" t="s">
        <v>599</v>
      </c>
      <c r="B1" s="403"/>
      <c r="C1" s="403"/>
      <c r="D1" s="403"/>
      <c r="E1" s="403"/>
      <c r="F1" s="403"/>
      <c r="G1" s="403"/>
      <c r="H1" s="403"/>
      <c r="I1" s="403"/>
    </row>
    <row r="2" spans="1:17" ht="14.1" customHeight="1">
      <c r="A2" s="387" t="str">
        <f>'4-12-3无形-其他'!A2:L2</f>
        <v>评估基准日：2024年12月5日</v>
      </c>
      <c r="B2" s="387"/>
      <c r="C2" s="387"/>
      <c r="D2" s="387"/>
      <c r="E2" s="387"/>
      <c r="F2" s="401"/>
      <c r="G2" s="401"/>
      <c r="H2" s="401"/>
      <c r="I2" s="401"/>
    </row>
    <row r="3" spans="1:17" ht="15.75" customHeight="1">
      <c r="A3" s="16" t="str">
        <f>'4-7-2在建（设备）'!A3</f>
        <v>被评估单位（或产权持有人）：攀枝花市尚亿科技有限责任公司</v>
      </c>
      <c r="I3" s="52" t="s">
        <v>151</v>
      </c>
      <c r="N3" s="406"/>
      <c r="O3" s="406"/>
      <c r="P3" s="406"/>
      <c r="Q3" s="406"/>
    </row>
    <row r="4" spans="1:17" s="68" customFormat="1" ht="27.75" customHeight="1">
      <c r="A4" s="69" t="s">
        <v>152</v>
      </c>
      <c r="B4" s="69" t="s">
        <v>600</v>
      </c>
      <c r="C4" s="19" t="s">
        <v>288</v>
      </c>
      <c r="D4" s="20" t="str">
        <f>'4-12-3无形-其他'!F4</f>
        <v>账面价值</v>
      </c>
      <c r="E4" s="20" t="str">
        <f>'4-12-3无形-其他'!G4</f>
        <v>申报价值</v>
      </c>
      <c r="F4" s="69" t="s">
        <v>118</v>
      </c>
      <c r="G4" s="69" t="s">
        <v>119</v>
      </c>
      <c r="H4" s="69" t="s">
        <v>154</v>
      </c>
      <c r="I4" s="69" t="s">
        <v>212</v>
      </c>
    </row>
    <row r="5" spans="1:17" ht="15.75" customHeight="1">
      <c r="A5" s="21"/>
      <c r="B5" s="22"/>
      <c r="C5" s="23"/>
      <c r="D5" s="32"/>
      <c r="E5" s="25" t="str">
        <f>IF(D5="","",D5)</f>
        <v/>
      </c>
      <c r="F5" s="25"/>
      <c r="G5" s="25" t="str">
        <f>IF(E5="","",F5-E5)</f>
        <v/>
      </c>
      <c r="H5" s="25" t="str">
        <f>IF(E5="","",G5/E5*100)</f>
        <v/>
      </c>
      <c r="I5" s="26"/>
    </row>
    <row r="6" spans="1:17" ht="15.75" customHeight="1">
      <c r="A6" s="21"/>
      <c r="B6" s="22"/>
      <c r="C6" s="23"/>
      <c r="D6" s="32"/>
      <c r="E6" s="25" t="str">
        <f t="shared" ref="E6:E25" si="0">IF(D6="","",D6)</f>
        <v/>
      </c>
      <c r="F6" s="25"/>
      <c r="G6" s="25" t="str">
        <f t="shared" ref="G6:G25" si="1">IF(E6="","",F6-E6)</f>
        <v/>
      </c>
      <c r="H6" s="25" t="str">
        <f t="shared" ref="H6:H25" si="2">IF(E6="","",G6/E6*100)</f>
        <v/>
      </c>
      <c r="I6" s="26"/>
    </row>
    <row r="7" spans="1:17" ht="15.75" customHeight="1">
      <c r="A7" s="21"/>
      <c r="B7" s="22"/>
      <c r="C7" s="23"/>
      <c r="D7" s="32"/>
      <c r="E7" s="25" t="str">
        <f t="shared" si="0"/>
        <v/>
      </c>
      <c r="F7" s="25"/>
      <c r="G7" s="25" t="str">
        <f t="shared" si="1"/>
        <v/>
      </c>
      <c r="H7" s="25" t="str">
        <f t="shared" si="2"/>
        <v/>
      </c>
      <c r="I7" s="26"/>
    </row>
    <row r="8" spans="1:17" ht="15.75" customHeight="1">
      <c r="A8" s="21"/>
      <c r="B8" s="22"/>
      <c r="C8" s="23"/>
      <c r="D8" s="32"/>
      <c r="E8" s="25" t="str">
        <f t="shared" si="0"/>
        <v/>
      </c>
      <c r="F8" s="25"/>
      <c r="G8" s="25" t="str">
        <f t="shared" si="1"/>
        <v/>
      </c>
      <c r="H8" s="25" t="str">
        <f t="shared" si="2"/>
        <v/>
      </c>
      <c r="I8" s="26"/>
    </row>
    <row r="9" spans="1:17" ht="15.75" customHeight="1">
      <c r="A9" s="21"/>
      <c r="B9" s="22"/>
      <c r="C9" s="23"/>
      <c r="D9" s="32"/>
      <c r="E9" s="25" t="str">
        <f t="shared" si="0"/>
        <v/>
      </c>
      <c r="F9" s="25"/>
      <c r="G9" s="25" t="str">
        <f t="shared" si="1"/>
        <v/>
      </c>
      <c r="H9" s="25" t="str">
        <f t="shared" si="2"/>
        <v/>
      </c>
      <c r="I9" s="26"/>
    </row>
    <row r="10" spans="1:17" ht="15.75" customHeight="1">
      <c r="A10" s="21"/>
      <c r="B10" s="22"/>
      <c r="C10" s="23"/>
      <c r="D10" s="32"/>
      <c r="E10" s="25" t="str">
        <f t="shared" si="0"/>
        <v/>
      </c>
      <c r="F10" s="25"/>
      <c r="G10" s="25" t="str">
        <f t="shared" si="1"/>
        <v/>
      </c>
      <c r="H10" s="25" t="str">
        <f t="shared" si="2"/>
        <v/>
      </c>
      <c r="I10" s="26"/>
    </row>
    <row r="11" spans="1:17" ht="15.75" customHeight="1">
      <c r="A11" s="21"/>
      <c r="B11" s="22"/>
      <c r="C11" s="23"/>
      <c r="D11" s="32"/>
      <c r="E11" s="25" t="str">
        <f t="shared" si="0"/>
        <v/>
      </c>
      <c r="F11" s="25"/>
      <c r="G11" s="25" t="str">
        <f t="shared" si="1"/>
        <v/>
      </c>
      <c r="H11" s="25" t="str">
        <f t="shared" si="2"/>
        <v/>
      </c>
      <c r="I11" s="26"/>
    </row>
    <row r="12" spans="1:17" ht="15.75" customHeight="1">
      <c r="A12" s="21"/>
      <c r="B12" s="22"/>
      <c r="C12" s="23"/>
      <c r="D12" s="32"/>
      <c r="E12" s="25" t="str">
        <f t="shared" si="0"/>
        <v/>
      </c>
      <c r="F12" s="25"/>
      <c r="G12" s="25" t="str">
        <f t="shared" si="1"/>
        <v/>
      </c>
      <c r="H12" s="25" t="str">
        <f t="shared" si="2"/>
        <v/>
      </c>
      <c r="I12" s="26"/>
    </row>
    <row r="13" spans="1:17" ht="15.75" customHeight="1">
      <c r="A13" s="21"/>
      <c r="B13" s="22"/>
      <c r="C13" s="23"/>
      <c r="D13" s="32"/>
      <c r="E13" s="25" t="str">
        <f t="shared" si="0"/>
        <v/>
      </c>
      <c r="F13" s="25"/>
      <c r="G13" s="25" t="str">
        <f t="shared" si="1"/>
        <v/>
      </c>
      <c r="H13" s="25" t="str">
        <f t="shared" si="2"/>
        <v/>
      </c>
      <c r="I13" s="26"/>
    </row>
    <row r="14" spans="1:17" ht="15.75" customHeight="1">
      <c r="A14" s="21"/>
      <c r="B14" s="22"/>
      <c r="C14" s="23"/>
      <c r="D14" s="32"/>
      <c r="E14" s="25" t="str">
        <f t="shared" si="0"/>
        <v/>
      </c>
      <c r="F14" s="25"/>
      <c r="G14" s="25" t="str">
        <f t="shared" si="1"/>
        <v/>
      </c>
      <c r="H14" s="25" t="str">
        <f t="shared" si="2"/>
        <v/>
      </c>
      <c r="I14" s="26"/>
    </row>
    <row r="15" spans="1:17" ht="15.75" customHeight="1">
      <c r="A15" s="21"/>
      <c r="B15" s="22"/>
      <c r="C15" s="23"/>
      <c r="D15" s="32"/>
      <c r="E15" s="25" t="str">
        <f t="shared" si="0"/>
        <v/>
      </c>
      <c r="F15" s="25"/>
      <c r="G15" s="25" t="str">
        <f t="shared" si="1"/>
        <v/>
      </c>
      <c r="H15" s="25" t="str">
        <f t="shared" si="2"/>
        <v/>
      </c>
      <c r="I15" s="26"/>
    </row>
    <row r="16" spans="1:17" ht="15.75" customHeight="1">
      <c r="A16" s="21"/>
      <c r="B16" s="22"/>
      <c r="C16" s="23"/>
      <c r="D16" s="32"/>
      <c r="E16" s="25" t="str">
        <f t="shared" si="0"/>
        <v/>
      </c>
      <c r="F16" s="25"/>
      <c r="G16" s="25" t="str">
        <f t="shared" si="1"/>
        <v/>
      </c>
      <c r="H16" s="25" t="str">
        <f t="shared" si="2"/>
        <v/>
      </c>
      <c r="I16" s="26"/>
    </row>
    <row r="17" spans="1:9" ht="15.75" customHeight="1">
      <c r="A17" s="21"/>
      <c r="B17" s="22"/>
      <c r="C17" s="23"/>
      <c r="D17" s="32"/>
      <c r="E17" s="25" t="str">
        <f t="shared" si="0"/>
        <v/>
      </c>
      <c r="F17" s="25"/>
      <c r="G17" s="25" t="str">
        <f t="shared" si="1"/>
        <v/>
      </c>
      <c r="H17" s="25" t="str">
        <f t="shared" si="2"/>
        <v/>
      </c>
      <c r="I17" s="26"/>
    </row>
    <row r="18" spans="1:9" ht="15.75" customHeight="1">
      <c r="A18" s="21"/>
      <c r="B18" s="22"/>
      <c r="C18" s="23"/>
      <c r="D18" s="32"/>
      <c r="E18" s="25" t="str">
        <f t="shared" si="0"/>
        <v/>
      </c>
      <c r="F18" s="25"/>
      <c r="G18" s="25" t="str">
        <f t="shared" si="1"/>
        <v/>
      </c>
      <c r="H18" s="25" t="str">
        <f t="shared" si="2"/>
        <v/>
      </c>
      <c r="I18" s="26"/>
    </row>
    <row r="19" spans="1:9" ht="15.75" customHeight="1">
      <c r="A19" s="21"/>
      <c r="B19" s="22"/>
      <c r="C19" s="23"/>
      <c r="D19" s="32"/>
      <c r="E19" s="25" t="str">
        <f t="shared" si="0"/>
        <v/>
      </c>
      <c r="F19" s="25"/>
      <c r="G19" s="25" t="str">
        <f t="shared" si="1"/>
        <v/>
      </c>
      <c r="H19" s="25" t="str">
        <f t="shared" si="2"/>
        <v/>
      </c>
      <c r="I19" s="26"/>
    </row>
    <row r="20" spans="1:9" ht="15.75" customHeight="1">
      <c r="A20" s="21"/>
      <c r="B20" s="22"/>
      <c r="C20" s="23"/>
      <c r="D20" s="32"/>
      <c r="E20" s="25" t="str">
        <f t="shared" si="0"/>
        <v/>
      </c>
      <c r="F20" s="25"/>
      <c r="G20" s="25" t="str">
        <f t="shared" si="1"/>
        <v/>
      </c>
      <c r="H20" s="25" t="str">
        <f t="shared" si="2"/>
        <v/>
      </c>
      <c r="I20" s="26"/>
    </row>
    <row r="21" spans="1:9" ht="15.75" customHeight="1">
      <c r="A21" s="21"/>
      <c r="B21" s="22"/>
      <c r="C21" s="23"/>
      <c r="D21" s="32"/>
      <c r="E21" s="25" t="str">
        <f t="shared" si="0"/>
        <v/>
      </c>
      <c r="F21" s="25"/>
      <c r="G21" s="25" t="str">
        <f t="shared" si="1"/>
        <v/>
      </c>
      <c r="H21" s="25" t="str">
        <f t="shared" si="2"/>
        <v/>
      </c>
      <c r="I21" s="26"/>
    </row>
    <row r="22" spans="1:9" ht="15.75" customHeight="1">
      <c r="A22" s="21"/>
      <c r="B22" s="22"/>
      <c r="C22" s="23"/>
      <c r="D22" s="32"/>
      <c r="E22" s="25" t="str">
        <f t="shared" si="0"/>
        <v/>
      </c>
      <c r="F22" s="25"/>
      <c r="G22" s="25" t="str">
        <f t="shared" si="1"/>
        <v/>
      </c>
      <c r="H22" s="25" t="str">
        <f t="shared" si="2"/>
        <v/>
      </c>
      <c r="I22" s="26"/>
    </row>
    <row r="23" spans="1:9" ht="15.75" customHeight="1">
      <c r="A23" s="21"/>
      <c r="B23" s="22"/>
      <c r="C23" s="23"/>
      <c r="D23" s="32"/>
      <c r="E23" s="25" t="str">
        <f t="shared" si="0"/>
        <v/>
      </c>
      <c r="F23" s="25"/>
      <c r="G23" s="25" t="str">
        <f t="shared" si="1"/>
        <v/>
      </c>
      <c r="H23" s="25" t="str">
        <f t="shared" si="2"/>
        <v/>
      </c>
      <c r="I23" s="26"/>
    </row>
    <row r="24" spans="1:9" ht="15.75" customHeight="1">
      <c r="A24" s="21"/>
      <c r="B24" s="22"/>
      <c r="C24" s="23"/>
      <c r="D24" s="32"/>
      <c r="E24" s="25" t="str">
        <f t="shared" si="0"/>
        <v/>
      </c>
      <c r="F24" s="25"/>
      <c r="G24" s="25" t="str">
        <f t="shared" si="1"/>
        <v/>
      </c>
      <c r="H24" s="25" t="str">
        <f t="shared" si="2"/>
        <v/>
      </c>
      <c r="I24" s="26"/>
    </row>
    <row r="25" spans="1:9" ht="15.75" customHeight="1">
      <c r="A25" s="21"/>
      <c r="B25" s="22"/>
      <c r="C25" s="23"/>
      <c r="D25" s="32"/>
      <c r="E25" s="25" t="str">
        <f t="shared" si="0"/>
        <v/>
      </c>
      <c r="F25" s="25"/>
      <c r="G25" s="25" t="str">
        <f t="shared" si="1"/>
        <v/>
      </c>
      <c r="H25" s="25" t="str">
        <f t="shared" si="2"/>
        <v/>
      </c>
      <c r="I25" s="26"/>
    </row>
    <row r="26" spans="1:9" ht="15.75" customHeight="1">
      <c r="A26" s="393" t="s">
        <v>283</v>
      </c>
      <c r="B26" s="394"/>
      <c r="C26" s="23"/>
      <c r="D26" s="32">
        <f>SUM(D5:D25)</f>
        <v>0</v>
      </c>
      <c r="E26" s="32">
        <f>SUM(E5:E25)</f>
        <v>0</v>
      </c>
      <c r="F26" s="32">
        <f>SUM(F5:F25)</f>
        <v>0</v>
      </c>
      <c r="G26" s="32">
        <f>F26-E26</f>
        <v>0</v>
      </c>
      <c r="H26" s="63" t="str">
        <f>IF(E26=0,"",G26/E26*100)</f>
        <v/>
      </c>
      <c r="I26" s="26"/>
    </row>
    <row r="27" spans="1:9" ht="15.75" customHeight="1">
      <c r="A27" s="28" t="str">
        <f>'4-12-3无形-其他'!A27</f>
        <v>被评估单位（或产权持有单位）
填表人：</v>
      </c>
      <c r="B27" s="28"/>
      <c r="D27" s="28"/>
      <c r="E27" s="28"/>
      <c r="F27" s="29" t="str">
        <f>'4-9固定资产清理'!F27</f>
        <v>资产评估专业人员：邓晓川、张文斌</v>
      </c>
      <c r="G27" s="29"/>
      <c r="H27" s="29"/>
      <c r="I27" s="29"/>
    </row>
    <row r="28" spans="1:9" ht="15.75" customHeight="1">
      <c r="A28" s="28" t="str">
        <f>'4-12-3无形-其他'!A28</f>
        <v>填表日期：2024年12月5日</v>
      </c>
      <c r="B28" s="28"/>
      <c r="D28" s="28"/>
      <c r="E28" s="28"/>
    </row>
  </sheetData>
  <mergeCells count="4">
    <mergeCell ref="A1:I1"/>
    <mergeCell ref="A2:I2"/>
    <mergeCell ref="N3:Q3"/>
    <mergeCell ref="A26:B26"/>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r:id="rId1"/>
  <headerFooter scaleWithDoc="0">
    <oddHeader>&amp;R&amp;"宋体,常规"&amp;10表&amp;"Times New Roman,常规"4-13
&amp;"宋体,常规"共&amp;"Times New Roman,常规"&amp;N&amp;"宋体,常规"页第&amp;"Times New Roman,常规"&amp;P&amp;"宋体,常规"页</oddHeader>
  </headerFooter>
  <legacyDrawing r:id="rId2"/>
</worksheet>
</file>

<file path=xl/worksheets/sheet66.xml><?xml version="1.0" encoding="utf-8"?>
<worksheet xmlns="http://schemas.openxmlformats.org/spreadsheetml/2006/main" xmlns:r="http://schemas.openxmlformats.org/officeDocument/2006/relationships">
  <sheetPr>
    <pageSetUpPr fitToPage="1"/>
  </sheetPr>
  <dimension ref="A1:Q28"/>
  <sheetViews>
    <sheetView workbookViewId="0">
      <pane xSplit="4" ySplit="4" topLeftCell="E20" activePane="bottomRight" state="frozen"/>
      <selection sqref="A1:G1"/>
      <selection pane="topRight" sqref="A1:G1"/>
      <selection pane="bottomLeft" sqref="A1:G1"/>
      <selection pane="bottomRight" sqref="A1:G1"/>
    </sheetView>
  </sheetViews>
  <sheetFormatPr defaultColWidth="9" defaultRowHeight="15.75" customHeight="1"/>
  <cols>
    <col min="1" max="1" width="6.69921875" style="13" customWidth="1"/>
    <col min="2" max="2" width="31" style="13" customWidth="1"/>
    <col min="3" max="3" width="13.69921875" style="14" customWidth="1"/>
    <col min="4" max="5" width="14.59765625" style="13" customWidth="1"/>
    <col min="6" max="6" width="14.69921875" style="13" customWidth="1"/>
    <col min="7" max="7" width="11.09765625" style="13" customWidth="1"/>
    <col min="8" max="8" width="10.69921875" style="13" customWidth="1"/>
    <col min="9" max="9" width="20.19921875" style="13" customWidth="1"/>
    <col min="10" max="16384" width="9" style="13"/>
  </cols>
  <sheetData>
    <row r="1" spans="1:17" s="11" customFormat="1" ht="30" customHeight="1">
      <c r="A1" s="400" t="s">
        <v>601</v>
      </c>
      <c r="B1" s="403"/>
      <c r="C1" s="403"/>
      <c r="D1" s="403"/>
      <c r="E1" s="403"/>
      <c r="F1" s="403"/>
      <c r="G1" s="403"/>
      <c r="H1" s="403"/>
      <c r="I1" s="403"/>
    </row>
    <row r="2" spans="1:17" ht="14.1" customHeight="1">
      <c r="A2" s="387" t="str">
        <f>'4-13开发支出'!A2:I2</f>
        <v>评估基准日：2024年12月5日</v>
      </c>
      <c r="B2" s="387"/>
      <c r="C2" s="387"/>
      <c r="D2" s="387"/>
      <c r="E2" s="387"/>
      <c r="F2" s="401"/>
      <c r="G2" s="401"/>
      <c r="H2" s="401"/>
      <c r="I2" s="401"/>
    </row>
    <row r="3" spans="1:17" ht="15.75" customHeight="1">
      <c r="A3" s="16" t="str">
        <f>'4-7-2在建（设备）'!A3</f>
        <v>被评估单位（或产权持有人）：攀枝花市尚亿科技有限责任公司</v>
      </c>
      <c r="I3" s="52" t="s">
        <v>151</v>
      </c>
      <c r="N3" s="406"/>
      <c r="O3" s="406"/>
      <c r="P3" s="406"/>
      <c r="Q3" s="406"/>
    </row>
    <row r="4" spans="1:17" s="68" customFormat="1" ht="27.75" customHeight="1">
      <c r="A4" s="69" t="s">
        <v>152</v>
      </c>
      <c r="B4" s="69" t="s">
        <v>600</v>
      </c>
      <c r="C4" s="19" t="s">
        <v>437</v>
      </c>
      <c r="D4" s="20" t="str">
        <f>'4-13开发支出'!D4</f>
        <v>账面价值</v>
      </c>
      <c r="E4" s="20" t="str">
        <f>'4-13开发支出'!E4</f>
        <v>申报价值</v>
      </c>
      <c r="F4" s="69" t="s">
        <v>118</v>
      </c>
      <c r="G4" s="69" t="s">
        <v>119</v>
      </c>
      <c r="H4" s="69" t="s">
        <v>154</v>
      </c>
      <c r="I4" s="69" t="s">
        <v>212</v>
      </c>
    </row>
    <row r="5" spans="1:17" ht="15.75" customHeight="1">
      <c r="A5" s="21"/>
      <c r="B5" s="22"/>
      <c r="C5" s="23"/>
      <c r="D5" s="32"/>
      <c r="E5" s="25" t="str">
        <f>IF(D5="","",D5)</f>
        <v/>
      </c>
      <c r="F5" s="25"/>
      <c r="G5" s="25" t="str">
        <f>IF(E5="","",F5-E5)</f>
        <v/>
      </c>
      <c r="H5" s="25" t="str">
        <f>IF(E5="","",G5/E5*100)</f>
        <v/>
      </c>
      <c r="I5" s="26"/>
    </row>
    <row r="6" spans="1:17" ht="15.75" customHeight="1">
      <c r="A6" s="21"/>
      <c r="B6" s="22"/>
      <c r="C6" s="23"/>
      <c r="D6" s="32"/>
      <c r="E6" s="25" t="str">
        <f t="shared" ref="E6:E23" si="0">IF(D6="","",D6)</f>
        <v/>
      </c>
      <c r="F6" s="25"/>
      <c r="G6" s="25" t="str">
        <f t="shared" ref="G6:G23" si="1">IF(E6="","",F6-E6)</f>
        <v/>
      </c>
      <c r="H6" s="25" t="str">
        <f t="shared" ref="H6:H23" si="2">IF(E6="","",G6/E6*100)</f>
        <v/>
      </c>
      <c r="I6" s="26"/>
    </row>
    <row r="7" spans="1:17" ht="15.75" customHeight="1">
      <c r="A7" s="21"/>
      <c r="B7" s="22"/>
      <c r="C7" s="23"/>
      <c r="D7" s="32"/>
      <c r="E7" s="25" t="str">
        <f t="shared" si="0"/>
        <v/>
      </c>
      <c r="F7" s="25"/>
      <c r="G7" s="25" t="str">
        <f t="shared" si="1"/>
        <v/>
      </c>
      <c r="H7" s="25" t="str">
        <f t="shared" si="2"/>
        <v/>
      </c>
      <c r="I7" s="26"/>
    </row>
    <row r="8" spans="1:17" ht="15.75" customHeight="1">
      <c r="A8" s="21"/>
      <c r="B8" s="22"/>
      <c r="C8" s="23"/>
      <c r="D8" s="32"/>
      <c r="E8" s="25" t="str">
        <f t="shared" si="0"/>
        <v/>
      </c>
      <c r="F8" s="25"/>
      <c r="G8" s="25" t="str">
        <f t="shared" si="1"/>
        <v/>
      </c>
      <c r="H8" s="25" t="str">
        <f t="shared" si="2"/>
        <v/>
      </c>
      <c r="I8" s="26"/>
    </row>
    <row r="9" spans="1:17" ht="15.75" customHeight="1">
      <c r="A9" s="21"/>
      <c r="B9" s="22"/>
      <c r="C9" s="23"/>
      <c r="D9" s="32"/>
      <c r="E9" s="25" t="str">
        <f t="shared" si="0"/>
        <v/>
      </c>
      <c r="F9" s="25"/>
      <c r="G9" s="25" t="str">
        <f t="shared" si="1"/>
        <v/>
      </c>
      <c r="H9" s="25" t="str">
        <f t="shared" si="2"/>
        <v/>
      </c>
      <c r="I9" s="26"/>
    </row>
    <row r="10" spans="1:17" ht="15.75" customHeight="1">
      <c r="A10" s="21"/>
      <c r="B10" s="22"/>
      <c r="C10" s="23"/>
      <c r="D10" s="32"/>
      <c r="E10" s="25" t="str">
        <f t="shared" si="0"/>
        <v/>
      </c>
      <c r="F10" s="25"/>
      <c r="G10" s="25" t="str">
        <f t="shared" si="1"/>
        <v/>
      </c>
      <c r="H10" s="25" t="str">
        <f t="shared" si="2"/>
        <v/>
      </c>
      <c r="I10" s="26"/>
    </row>
    <row r="11" spans="1:17" ht="15.75" customHeight="1">
      <c r="A11" s="21"/>
      <c r="B11" s="22"/>
      <c r="C11" s="23"/>
      <c r="D11" s="32"/>
      <c r="E11" s="25" t="str">
        <f t="shared" si="0"/>
        <v/>
      </c>
      <c r="F11" s="25"/>
      <c r="G11" s="25" t="str">
        <f t="shared" si="1"/>
        <v/>
      </c>
      <c r="H11" s="25" t="str">
        <f t="shared" si="2"/>
        <v/>
      </c>
      <c r="I11" s="26"/>
    </row>
    <row r="12" spans="1:17" ht="15.75" customHeight="1">
      <c r="A12" s="21"/>
      <c r="B12" s="22"/>
      <c r="C12" s="23"/>
      <c r="D12" s="32"/>
      <c r="E12" s="25" t="str">
        <f t="shared" si="0"/>
        <v/>
      </c>
      <c r="F12" s="25"/>
      <c r="G12" s="25" t="str">
        <f t="shared" si="1"/>
        <v/>
      </c>
      <c r="H12" s="25" t="str">
        <f t="shared" si="2"/>
        <v/>
      </c>
      <c r="I12" s="26"/>
    </row>
    <row r="13" spans="1:17" ht="15.75" customHeight="1">
      <c r="A13" s="21"/>
      <c r="B13" s="22"/>
      <c r="C13" s="23"/>
      <c r="D13" s="32"/>
      <c r="E13" s="25" t="str">
        <f t="shared" si="0"/>
        <v/>
      </c>
      <c r="F13" s="25"/>
      <c r="G13" s="25" t="str">
        <f t="shared" si="1"/>
        <v/>
      </c>
      <c r="H13" s="25" t="str">
        <f t="shared" si="2"/>
        <v/>
      </c>
      <c r="I13" s="26"/>
    </row>
    <row r="14" spans="1:17" ht="15.75" customHeight="1">
      <c r="A14" s="21"/>
      <c r="B14" s="22"/>
      <c r="C14" s="23"/>
      <c r="D14" s="32"/>
      <c r="E14" s="25" t="str">
        <f t="shared" si="0"/>
        <v/>
      </c>
      <c r="F14" s="25"/>
      <c r="G14" s="25" t="str">
        <f t="shared" si="1"/>
        <v/>
      </c>
      <c r="H14" s="25" t="str">
        <f t="shared" si="2"/>
        <v/>
      </c>
      <c r="I14" s="26"/>
    </row>
    <row r="15" spans="1:17" ht="15.75" customHeight="1">
      <c r="A15" s="21"/>
      <c r="B15" s="22"/>
      <c r="C15" s="23"/>
      <c r="D15" s="32"/>
      <c r="E15" s="25" t="str">
        <f t="shared" si="0"/>
        <v/>
      </c>
      <c r="F15" s="25"/>
      <c r="G15" s="25" t="str">
        <f t="shared" si="1"/>
        <v/>
      </c>
      <c r="H15" s="25" t="str">
        <f t="shared" si="2"/>
        <v/>
      </c>
      <c r="I15" s="26"/>
    </row>
    <row r="16" spans="1:17" ht="15.75" customHeight="1">
      <c r="A16" s="21"/>
      <c r="B16" s="22"/>
      <c r="C16" s="23"/>
      <c r="D16" s="32"/>
      <c r="E16" s="25" t="str">
        <f t="shared" si="0"/>
        <v/>
      </c>
      <c r="F16" s="25"/>
      <c r="G16" s="25" t="str">
        <f t="shared" si="1"/>
        <v/>
      </c>
      <c r="H16" s="25" t="str">
        <f t="shared" si="2"/>
        <v/>
      </c>
      <c r="I16" s="26"/>
    </row>
    <row r="17" spans="1:9" ht="15.75" customHeight="1">
      <c r="A17" s="21"/>
      <c r="B17" s="22"/>
      <c r="C17" s="23"/>
      <c r="D17" s="32"/>
      <c r="E17" s="25" t="str">
        <f t="shared" si="0"/>
        <v/>
      </c>
      <c r="F17" s="25"/>
      <c r="G17" s="25" t="str">
        <f t="shared" si="1"/>
        <v/>
      </c>
      <c r="H17" s="25" t="str">
        <f t="shared" si="2"/>
        <v/>
      </c>
      <c r="I17" s="26"/>
    </row>
    <row r="18" spans="1:9" ht="15.75" customHeight="1">
      <c r="A18" s="21"/>
      <c r="B18" s="22"/>
      <c r="C18" s="23"/>
      <c r="D18" s="32"/>
      <c r="E18" s="25" t="str">
        <f t="shared" si="0"/>
        <v/>
      </c>
      <c r="F18" s="25"/>
      <c r="G18" s="25" t="str">
        <f t="shared" si="1"/>
        <v/>
      </c>
      <c r="H18" s="25" t="str">
        <f t="shared" si="2"/>
        <v/>
      </c>
      <c r="I18" s="26"/>
    </row>
    <row r="19" spans="1:9" ht="15.75" customHeight="1">
      <c r="A19" s="21"/>
      <c r="B19" s="22"/>
      <c r="C19" s="23"/>
      <c r="D19" s="32"/>
      <c r="E19" s="25" t="str">
        <f t="shared" si="0"/>
        <v/>
      </c>
      <c r="F19" s="25"/>
      <c r="G19" s="25" t="str">
        <f t="shared" si="1"/>
        <v/>
      </c>
      <c r="H19" s="25" t="str">
        <f t="shared" si="2"/>
        <v/>
      </c>
      <c r="I19" s="26"/>
    </row>
    <row r="20" spans="1:9" ht="15.75" customHeight="1">
      <c r="A20" s="21"/>
      <c r="B20" s="22"/>
      <c r="C20" s="23"/>
      <c r="D20" s="32"/>
      <c r="E20" s="25" t="str">
        <f t="shared" si="0"/>
        <v/>
      </c>
      <c r="F20" s="25"/>
      <c r="G20" s="25" t="str">
        <f t="shared" si="1"/>
        <v/>
      </c>
      <c r="H20" s="25" t="str">
        <f t="shared" si="2"/>
        <v/>
      </c>
      <c r="I20" s="26"/>
    </row>
    <row r="21" spans="1:9" ht="15.75" customHeight="1">
      <c r="A21" s="21"/>
      <c r="B21" s="22"/>
      <c r="C21" s="23"/>
      <c r="D21" s="32"/>
      <c r="E21" s="25" t="str">
        <f t="shared" si="0"/>
        <v/>
      </c>
      <c r="F21" s="25"/>
      <c r="G21" s="25" t="str">
        <f t="shared" si="1"/>
        <v/>
      </c>
      <c r="H21" s="25" t="str">
        <f t="shared" si="2"/>
        <v/>
      </c>
      <c r="I21" s="26"/>
    </row>
    <row r="22" spans="1:9" ht="15.75" customHeight="1">
      <c r="A22" s="21"/>
      <c r="B22" s="22"/>
      <c r="C22" s="23"/>
      <c r="D22" s="32"/>
      <c r="E22" s="25" t="str">
        <f t="shared" si="0"/>
        <v/>
      </c>
      <c r="F22" s="25"/>
      <c r="G22" s="25" t="str">
        <f t="shared" si="1"/>
        <v/>
      </c>
      <c r="H22" s="25" t="str">
        <f t="shared" si="2"/>
        <v/>
      </c>
      <c r="I22" s="26"/>
    </row>
    <row r="23" spans="1:9" ht="15.75" customHeight="1">
      <c r="A23" s="21"/>
      <c r="B23" s="22"/>
      <c r="C23" s="23"/>
      <c r="D23" s="32"/>
      <c r="E23" s="25" t="str">
        <f t="shared" si="0"/>
        <v/>
      </c>
      <c r="F23" s="25"/>
      <c r="G23" s="25" t="str">
        <f t="shared" si="1"/>
        <v/>
      </c>
      <c r="H23" s="25" t="str">
        <f t="shared" si="2"/>
        <v/>
      </c>
      <c r="I23" s="26"/>
    </row>
    <row r="24" spans="1:9" ht="15.75" customHeight="1">
      <c r="A24" s="393" t="s">
        <v>283</v>
      </c>
      <c r="B24" s="394"/>
      <c r="C24" s="23"/>
      <c r="D24" s="32">
        <f>SUM(D5:D23)</f>
        <v>0</v>
      </c>
      <c r="E24" s="32">
        <f>SUM(E5:E23)</f>
        <v>0</v>
      </c>
      <c r="F24" s="32">
        <f>SUM(F5:F23)</f>
        <v>0</v>
      </c>
      <c r="G24" s="32">
        <f>F24-E24</f>
        <v>0</v>
      </c>
      <c r="H24" s="63" t="str">
        <f>IF(E24=0,"",G24/E24*100)</f>
        <v/>
      </c>
      <c r="I24" s="26"/>
    </row>
    <row r="25" spans="1:9" ht="15.75" customHeight="1">
      <c r="A25" s="393" t="s">
        <v>602</v>
      </c>
      <c r="B25" s="413"/>
      <c r="C25" s="23"/>
      <c r="D25" s="32"/>
      <c r="E25" s="32"/>
      <c r="F25" s="32"/>
      <c r="G25" s="32"/>
      <c r="H25" s="63" t="str">
        <f>IF(E25=0,"",G25/E25*100)</f>
        <v/>
      </c>
      <c r="I25" s="26"/>
    </row>
    <row r="26" spans="1:9" ht="15.75" customHeight="1">
      <c r="A26" s="393" t="s">
        <v>219</v>
      </c>
      <c r="B26" s="394"/>
      <c r="C26" s="23"/>
      <c r="D26" s="32">
        <f>D24-D25</f>
        <v>0</v>
      </c>
      <c r="E26" s="32">
        <f>E24-E25</f>
        <v>0</v>
      </c>
      <c r="F26" s="32">
        <f>F24-F25</f>
        <v>0</v>
      </c>
      <c r="G26" s="32">
        <f>F26-E26</f>
        <v>0</v>
      </c>
      <c r="H26" s="63" t="str">
        <f>IF(E26=0,"",G26/E26*100)</f>
        <v/>
      </c>
      <c r="I26" s="26"/>
    </row>
    <row r="27" spans="1:9" ht="15.75" customHeight="1">
      <c r="A27" s="28" t="str">
        <f>'4-13开发支出'!A27</f>
        <v>被评估单位（或产权持有单位）
填表人：</v>
      </c>
      <c r="B27" s="28"/>
      <c r="D27" s="28"/>
      <c r="E27" s="28"/>
      <c r="F27" s="29" t="str">
        <f>'4-13开发支出'!F27</f>
        <v>资产评估专业人员：邓晓川、张文斌</v>
      </c>
      <c r="G27" s="29"/>
      <c r="H27" s="29"/>
      <c r="I27" s="29"/>
    </row>
    <row r="28" spans="1:9" ht="15.75" customHeight="1">
      <c r="A28" s="28" t="str">
        <f>'4-13开发支出'!A28</f>
        <v>填表日期：2024年12月5日</v>
      </c>
      <c r="B28" s="28"/>
      <c r="D28" s="28"/>
      <c r="E28" s="28"/>
    </row>
  </sheetData>
  <mergeCells count="6">
    <mergeCell ref="A26:B26"/>
    <mergeCell ref="A1:I1"/>
    <mergeCell ref="A2:I2"/>
    <mergeCell ref="N3:Q3"/>
    <mergeCell ref="A24:B24"/>
    <mergeCell ref="A25:B25"/>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Roman,常规"4-14
&amp;"宋体,常规"共&amp;"Times New Roman,常规"&amp;N&amp;"宋体,常规"页第&amp;"Times New Roman,常规"&amp;P&amp;"宋体,常规"页</oddHeader>
  </headerFooter>
  <legacyDrawing r:id="rId1"/>
</worksheet>
</file>

<file path=xl/worksheets/sheet67.xml><?xml version="1.0" encoding="utf-8"?>
<worksheet xmlns="http://schemas.openxmlformats.org/spreadsheetml/2006/main" xmlns:r="http://schemas.openxmlformats.org/officeDocument/2006/relationships">
  <sheetPr codeName="Sheet56">
    <pageSetUpPr fitToPage="1"/>
  </sheetPr>
  <dimension ref="A1:L14"/>
  <sheetViews>
    <sheetView workbookViewId="0">
      <pane xSplit="5" ySplit="4" topLeftCell="F11" activePane="bottomRight" state="frozen"/>
      <selection sqref="A1:G1"/>
      <selection pane="topRight" sqref="A1:G1"/>
      <selection pane="bottomLeft" sqref="A1:G1"/>
      <selection pane="bottomRight" sqref="A1:G1"/>
    </sheetView>
  </sheetViews>
  <sheetFormatPr defaultColWidth="9" defaultRowHeight="15.75" customHeight="1"/>
  <cols>
    <col min="1" max="1" width="5.09765625" style="13" customWidth="1"/>
    <col min="2" max="2" width="27.8984375" style="13" customWidth="1"/>
    <col min="3" max="3" width="7.69921875" style="14" customWidth="1"/>
    <col min="4" max="4" width="11.19921875" style="13" customWidth="1"/>
    <col min="5" max="5" width="8.09765625" style="13" customWidth="1"/>
    <col min="6" max="7" width="14.3984375" style="13" customWidth="1"/>
    <col min="8" max="8" width="7" style="13" customWidth="1"/>
    <col min="9" max="9" width="14.3984375" style="13" customWidth="1"/>
    <col min="10" max="10" width="9.3984375" style="13" customWidth="1"/>
    <col min="11" max="11" width="8.09765625" style="13" customWidth="1"/>
    <col min="12" max="12" width="10" style="13" customWidth="1"/>
    <col min="13" max="16384" width="9" style="13"/>
  </cols>
  <sheetData>
    <row r="1" spans="1:12" s="11" customFormat="1" ht="30" customHeight="1">
      <c r="A1" s="400" t="s">
        <v>603</v>
      </c>
      <c r="B1" s="403"/>
      <c r="C1" s="403"/>
      <c r="D1" s="403"/>
      <c r="E1" s="403"/>
      <c r="F1" s="403"/>
      <c r="G1" s="403"/>
      <c r="H1" s="403"/>
      <c r="I1" s="403"/>
      <c r="J1" s="403"/>
      <c r="K1" s="403"/>
      <c r="L1" s="403"/>
    </row>
    <row r="2" spans="1:12" ht="14.1" customHeight="1">
      <c r="A2" s="387" t="str">
        <f>'4-14商誉'!A2:I2</f>
        <v>评估基准日：2024年12月5日</v>
      </c>
      <c r="B2" s="387"/>
      <c r="C2" s="387"/>
      <c r="D2" s="387"/>
      <c r="E2" s="387"/>
      <c r="F2" s="387"/>
      <c r="G2" s="387"/>
      <c r="H2" s="401"/>
      <c r="I2" s="401"/>
      <c r="J2" s="401"/>
      <c r="K2" s="401"/>
      <c r="L2" s="401"/>
    </row>
    <row r="3" spans="1:12" ht="15.75" customHeight="1">
      <c r="A3" s="16" t="str">
        <f>'4-7-2在建（设备）'!A3</f>
        <v>被评估单位（或产权持有人）：攀枝花市尚亿科技有限责任公司</v>
      </c>
      <c r="L3" s="52" t="s">
        <v>151</v>
      </c>
    </row>
    <row r="4" spans="1:12" s="68" customFormat="1" ht="20.100000000000001" customHeight="1">
      <c r="A4" s="69" t="s">
        <v>152</v>
      </c>
      <c r="B4" s="69" t="s">
        <v>604</v>
      </c>
      <c r="C4" s="70" t="s">
        <v>564</v>
      </c>
      <c r="D4" s="69" t="s">
        <v>605</v>
      </c>
      <c r="E4" s="69" t="s">
        <v>606</v>
      </c>
      <c r="F4" s="20" t="str">
        <f>'4-14商誉'!D4</f>
        <v>账面价值</v>
      </c>
      <c r="G4" s="20" t="str">
        <f>'4-14商誉'!E4</f>
        <v>申报价值</v>
      </c>
      <c r="H4" s="69" t="s">
        <v>607</v>
      </c>
      <c r="I4" s="69" t="s">
        <v>118</v>
      </c>
      <c r="J4" s="69" t="s">
        <v>119</v>
      </c>
      <c r="K4" s="69" t="s">
        <v>154</v>
      </c>
      <c r="L4" s="69" t="s">
        <v>212</v>
      </c>
    </row>
    <row r="5" spans="1:12" ht="20.100000000000001" customHeight="1">
      <c r="A5" s="21">
        <v>1</v>
      </c>
      <c r="B5" s="58"/>
      <c r="C5" s="23"/>
      <c r="D5" s="32"/>
      <c r="E5" s="21"/>
      <c r="F5" s="32"/>
      <c r="G5" s="25" t="str">
        <f>IF(F5="","",F5)</f>
        <v/>
      </c>
      <c r="H5" s="21"/>
      <c r="I5" s="32"/>
      <c r="J5" s="32" t="str">
        <f>IF(G5="","",I5-G5)</f>
        <v/>
      </c>
      <c r="K5" s="32" t="str">
        <f>IF(G5="","",J5/G5*100)</f>
        <v/>
      </c>
      <c r="L5" s="26"/>
    </row>
    <row r="6" spans="1:12" ht="20.100000000000001" customHeight="1">
      <c r="A6" s="21"/>
      <c r="B6" s="58"/>
      <c r="C6" s="23"/>
      <c r="D6" s="32"/>
      <c r="E6" s="21"/>
      <c r="F6" s="32"/>
      <c r="G6" s="25" t="str">
        <f t="shared" ref="G6:G11" si="0">IF(F6="","",F6)</f>
        <v/>
      </c>
      <c r="H6" s="21"/>
      <c r="I6" s="32"/>
      <c r="J6" s="32" t="str">
        <f t="shared" ref="J6:J11" si="1">IF(G6="","",I6-G6)</f>
        <v/>
      </c>
      <c r="K6" s="32" t="str">
        <f t="shared" ref="K6:K11" si="2">IF(G6="","",J6/G6*100)</f>
        <v/>
      </c>
      <c r="L6" s="26"/>
    </row>
    <row r="7" spans="1:12" ht="20.100000000000001" customHeight="1">
      <c r="A7" s="21"/>
      <c r="B7" s="58"/>
      <c r="C7" s="23"/>
      <c r="D7" s="32"/>
      <c r="E7" s="21"/>
      <c r="F7" s="32"/>
      <c r="G7" s="25" t="str">
        <f t="shared" si="0"/>
        <v/>
      </c>
      <c r="H7" s="21"/>
      <c r="I7" s="32"/>
      <c r="J7" s="32" t="str">
        <f t="shared" si="1"/>
        <v/>
      </c>
      <c r="K7" s="32" t="str">
        <f t="shared" si="2"/>
        <v/>
      </c>
      <c r="L7" s="26"/>
    </row>
    <row r="8" spans="1:12" ht="20.100000000000001" customHeight="1">
      <c r="A8" s="21"/>
      <c r="B8" s="58"/>
      <c r="C8" s="23"/>
      <c r="D8" s="32"/>
      <c r="E8" s="21"/>
      <c r="F8" s="32"/>
      <c r="G8" s="25" t="str">
        <f t="shared" si="0"/>
        <v/>
      </c>
      <c r="H8" s="21"/>
      <c r="I8" s="32"/>
      <c r="J8" s="32" t="str">
        <f t="shared" si="1"/>
        <v/>
      </c>
      <c r="K8" s="32" t="str">
        <f t="shared" si="2"/>
        <v/>
      </c>
      <c r="L8" s="26"/>
    </row>
    <row r="9" spans="1:12" ht="20.100000000000001" customHeight="1">
      <c r="A9" s="21"/>
      <c r="B9" s="58"/>
      <c r="C9" s="23"/>
      <c r="D9" s="32"/>
      <c r="E9" s="21"/>
      <c r="F9" s="32"/>
      <c r="G9" s="25" t="str">
        <f t="shared" si="0"/>
        <v/>
      </c>
      <c r="H9" s="21"/>
      <c r="I9" s="32"/>
      <c r="J9" s="32" t="str">
        <f t="shared" si="1"/>
        <v/>
      </c>
      <c r="K9" s="32" t="str">
        <f t="shared" si="2"/>
        <v/>
      </c>
      <c r="L9" s="26"/>
    </row>
    <row r="10" spans="1:12" ht="20.100000000000001" customHeight="1">
      <c r="A10" s="21"/>
      <c r="B10" s="22"/>
      <c r="C10" s="23"/>
      <c r="D10" s="32"/>
      <c r="E10" s="21"/>
      <c r="F10" s="32"/>
      <c r="G10" s="25" t="str">
        <f t="shared" si="0"/>
        <v/>
      </c>
      <c r="H10" s="21"/>
      <c r="I10" s="32"/>
      <c r="J10" s="32" t="str">
        <f t="shared" si="1"/>
        <v/>
      </c>
      <c r="K10" s="32" t="str">
        <f t="shared" si="2"/>
        <v/>
      </c>
      <c r="L10" s="26"/>
    </row>
    <row r="11" spans="1:12" ht="20.100000000000001" customHeight="1">
      <c r="A11" s="21"/>
      <c r="B11" s="58"/>
      <c r="C11" s="23"/>
      <c r="D11" s="32"/>
      <c r="E11" s="21"/>
      <c r="F11" s="32"/>
      <c r="G11" s="25" t="str">
        <f t="shared" si="0"/>
        <v/>
      </c>
      <c r="H11" s="21"/>
      <c r="I11" s="32"/>
      <c r="J11" s="32" t="str">
        <f t="shared" si="1"/>
        <v/>
      </c>
      <c r="K11" s="32" t="str">
        <f t="shared" si="2"/>
        <v/>
      </c>
      <c r="L11" s="26"/>
    </row>
    <row r="12" spans="1:12" ht="20.100000000000001" customHeight="1">
      <c r="A12" s="393" t="s">
        <v>608</v>
      </c>
      <c r="B12" s="394"/>
      <c r="C12" s="23"/>
      <c r="D12" s="32"/>
      <c r="E12" s="21"/>
      <c r="F12" s="32">
        <f>SUM(F5:F11)</f>
        <v>0</v>
      </c>
      <c r="G12" s="32">
        <f>SUM(G5:G11)</f>
        <v>0</v>
      </c>
      <c r="H12" s="32"/>
      <c r="I12" s="32">
        <f>SUM(I5:I11)</f>
        <v>0</v>
      </c>
      <c r="J12" s="32">
        <f>I12-G12</f>
        <v>0</v>
      </c>
      <c r="K12" s="32" t="str">
        <f>IF(G12=0,"",J12/G12*100)</f>
        <v/>
      </c>
      <c r="L12" s="26"/>
    </row>
    <row r="13" spans="1:12" ht="20.100000000000001" customHeight="1">
      <c r="A13" s="28" t="str">
        <f>'4-14商誉'!A27</f>
        <v>被评估单位（或产权持有单位）
填表人：</v>
      </c>
      <c r="B13" s="28"/>
      <c r="C13" s="56"/>
      <c r="D13" s="28"/>
      <c r="H13" s="29" t="str">
        <f>'4-13开发支出'!F27</f>
        <v>资产评估专业人员：邓晓川、张文斌</v>
      </c>
      <c r="I13" s="29"/>
      <c r="J13" s="29"/>
      <c r="K13" s="29"/>
      <c r="L13" s="29"/>
    </row>
    <row r="14" spans="1:12" ht="20.100000000000001" customHeight="1">
      <c r="A14" s="28" t="str">
        <f>'4-14商誉'!A28</f>
        <v>填表日期：2024年12月5日</v>
      </c>
      <c r="B14" s="28"/>
      <c r="D14" s="28"/>
    </row>
  </sheetData>
  <mergeCells count="3">
    <mergeCell ref="A1:L1"/>
    <mergeCell ref="A2:L2"/>
    <mergeCell ref="A12:B12"/>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Roman,常规"4-15
&amp;"宋体,常规"共&amp;"Times New Roman,常规"&amp;N&amp;"宋体,常规"页第&amp;"Times New Roman,常规"&amp;P&amp;"宋体,常规"页</oddHeader>
  </headerFooter>
  <legacyDrawing r:id="rId1"/>
</worksheet>
</file>

<file path=xl/worksheets/sheet68.xml><?xml version="1.0" encoding="utf-8"?>
<worksheet xmlns="http://schemas.openxmlformats.org/spreadsheetml/2006/main" xmlns:r="http://schemas.openxmlformats.org/officeDocument/2006/relationships">
  <sheetPr codeName="Sheet58">
    <pageSetUpPr fitToPage="1"/>
  </sheetPr>
  <dimension ref="A1:Q28"/>
  <sheetViews>
    <sheetView workbookViewId="0">
      <pane xSplit="3" ySplit="4" topLeftCell="D20" activePane="bottomRight" state="frozen"/>
      <selection sqref="A1:I1"/>
      <selection pane="topRight" sqref="A1:I1"/>
      <selection pane="bottomLeft" sqref="A1:I1"/>
      <selection pane="bottomRight" sqref="A1:I1"/>
    </sheetView>
  </sheetViews>
  <sheetFormatPr defaultColWidth="9" defaultRowHeight="15.75" customHeight="1"/>
  <cols>
    <col min="1" max="1" width="8.3984375" style="13" customWidth="1"/>
    <col min="2" max="2" width="34.59765625" style="13" customWidth="1"/>
    <col min="3" max="3" width="13.59765625" style="14" customWidth="1"/>
    <col min="4" max="5" width="20.3984375" style="13" customWidth="1"/>
    <col min="6" max="6" width="21.69921875" style="13" customWidth="1"/>
    <col min="7" max="7" width="24" style="13" customWidth="1"/>
    <col min="8" max="16384" width="9" style="13"/>
  </cols>
  <sheetData>
    <row r="1" spans="1:17" s="11" customFormat="1" ht="30" customHeight="1">
      <c r="A1" s="400" t="s">
        <v>609</v>
      </c>
      <c r="B1" s="417"/>
      <c r="C1" s="417"/>
      <c r="D1" s="417"/>
      <c r="E1" s="417"/>
      <c r="F1" s="417"/>
      <c r="G1" s="417"/>
    </row>
    <row r="2" spans="1:17" ht="14.1" customHeight="1">
      <c r="A2" s="387" t="str">
        <f>'4-15长期待摊费用'!A2:L2</f>
        <v>评估基准日：2024年12月5日</v>
      </c>
      <c r="B2" s="387"/>
      <c r="C2" s="387"/>
      <c r="D2" s="387"/>
      <c r="E2" s="387"/>
      <c r="F2" s="387"/>
      <c r="G2" s="387"/>
    </row>
    <row r="3" spans="1:17" ht="15.75" customHeight="1">
      <c r="A3" s="16" t="str">
        <f>'4-7-2在建（设备）'!A3</f>
        <v>被评估单位（或产权持有人）：攀枝花市尚亿科技有限责任公司</v>
      </c>
      <c r="G3" s="52" t="s">
        <v>151</v>
      </c>
      <c r="N3" s="406"/>
      <c r="O3" s="406"/>
      <c r="P3" s="406"/>
      <c r="Q3" s="406"/>
    </row>
    <row r="4" spans="1:17" s="12" customFormat="1" ht="15.75" customHeight="1">
      <c r="A4" s="18" t="s">
        <v>152</v>
      </c>
      <c r="B4" s="18" t="s">
        <v>600</v>
      </c>
      <c r="C4" s="19" t="s">
        <v>288</v>
      </c>
      <c r="D4" s="20" t="str">
        <f>'4-15长期待摊费用'!F4</f>
        <v>账面价值</v>
      </c>
      <c r="E4" s="20" t="str">
        <f>'4-15长期待摊费用'!G4</f>
        <v>申报价值</v>
      </c>
      <c r="F4" s="18" t="s">
        <v>118</v>
      </c>
      <c r="G4" s="18" t="s">
        <v>212</v>
      </c>
    </row>
    <row r="5" spans="1:17" ht="15.75" customHeight="1">
      <c r="A5" s="21"/>
      <c r="B5" s="22"/>
      <c r="C5" s="23"/>
      <c r="D5" s="67"/>
      <c r="E5" s="67" t="str">
        <f>IF(D5="","",D5)</f>
        <v/>
      </c>
      <c r="F5" s="67"/>
      <c r="G5" s="26"/>
    </row>
    <row r="6" spans="1:17" ht="15.75" customHeight="1">
      <c r="A6" s="21"/>
      <c r="B6" s="22"/>
      <c r="C6" s="23"/>
      <c r="D6" s="67"/>
      <c r="E6" s="67" t="str">
        <f t="shared" ref="E6:E25" si="0">IF(D6="","",D6)</f>
        <v/>
      </c>
      <c r="F6" s="67"/>
      <c r="G6" s="26"/>
    </row>
    <row r="7" spans="1:17" ht="15.75" customHeight="1">
      <c r="A7" s="21"/>
      <c r="B7" s="22"/>
      <c r="C7" s="23"/>
      <c r="D7" s="67"/>
      <c r="E7" s="67" t="str">
        <f t="shared" si="0"/>
        <v/>
      </c>
      <c r="F7" s="67"/>
      <c r="G7" s="26"/>
    </row>
    <row r="8" spans="1:17" ht="15.75" customHeight="1">
      <c r="A8" s="21"/>
      <c r="B8" s="22"/>
      <c r="C8" s="23"/>
      <c r="D8" s="67"/>
      <c r="E8" s="67" t="str">
        <f t="shared" si="0"/>
        <v/>
      </c>
      <c r="F8" s="67"/>
      <c r="G8" s="26"/>
    </row>
    <row r="9" spans="1:17" ht="15.75" customHeight="1">
      <c r="A9" s="21"/>
      <c r="B9" s="22"/>
      <c r="C9" s="23"/>
      <c r="D9" s="67"/>
      <c r="E9" s="67" t="str">
        <f t="shared" si="0"/>
        <v/>
      </c>
      <c r="F9" s="67"/>
      <c r="G9" s="26"/>
    </row>
    <row r="10" spans="1:17" ht="15.75" customHeight="1">
      <c r="A10" s="21"/>
      <c r="B10" s="22"/>
      <c r="C10" s="23"/>
      <c r="D10" s="67"/>
      <c r="E10" s="67" t="str">
        <f t="shared" si="0"/>
        <v/>
      </c>
      <c r="F10" s="67"/>
      <c r="G10" s="26"/>
    </row>
    <row r="11" spans="1:17" ht="15.75" customHeight="1">
      <c r="A11" s="21"/>
      <c r="B11" s="22"/>
      <c r="C11" s="23"/>
      <c r="D11" s="67"/>
      <c r="E11" s="67" t="str">
        <f t="shared" si="0"/>
        <v/>
      </c>
      <c r="F11" s="67"/>
      <c r="G11" s="26"/>
    </row>
    <row r="12" spans="1:17" ht="15.75" customHeight="1">
      <c r="A12" s="21"/>
      <c r="B12" s="22"/>
      <c r="C12" s="23"/>
      <c r="D12" s="67"/>
      <c r="E12" s="67" t="str">
        <f t="shared" si="0"/>
        <v/>
      </c>
      <c r="F12" s="67"/>
      <c r="G12" s="26"/>
    </row>
    <row r="13" spans="1:17" ht="15.75" customHeight="1">
      <c r="A13" s="21"/>
      <c r="B13" s="22"/>
      <c r="C13" s="23"/>
      <c r="D13" s="67"/>
      <c r="E13" s="67" t="str">
        <f t="shared" si="0"/>
        <v/>
      </c>
      <c r="F13" s="67"/>
      <c r="G13" s="26"/>
    </row>
    <row r="14" spans="1:17" ht="15.75" customHeight="1">
      <c r="A14" s="21"/>
      <c r="B14" s="22"/>
      <c r="C14" s="23"/>
      <c r="D14" s="67"/>
      <c r="E14" s="67" t="str">
        <f t="shared" si="0"/>
        <v/>
      </c>
      <c r="F14" s="67"/>
      <c r="G14" s="26"/>
    </row>
    <row r="15" spans="1:17" ht="15.75" customHeight="1">
      <c r="A15" s="21"/>
      <c r="B15" s="22"/>
      <c r="C15" s="23"/>
      <c r="D15" s="67"/>
      <c r="E15" s="67" t="str">
        <f t="shared" si="0"/>
        <v/>
      </c>
      <c r="F15" s="67"/>
      <c r="G15" s="26"/>
    </row>
    <row r="16" spans="1:17" ht="15.75" customHeight="1">
      <c r="A16" s="21"/>
      <c r="B16" s="22"/>
      <c r="C16" s="23"/>
      <c r="D16" s="67"/>
      <c r="E16" s="67" t="str">
        <f t="shared" si="0"/>
        <v/>
      </c>
      <c r="F16" s="67"/>
      <c r="G16" s="26"/>
    </row>
    <row r="17" spans="1:7" ht="15.75" customHeight="1">
      <c r="A17" s="21"/>
      <c r="B17" s="22"/>
      <c r="C17" s="23"/>
      <c r="D17" s="67"/>
      <c r="E17" s="67" t="str">
        <f t="shared" si="0"/>
        <v/>
      </c>
      <c r="F17" s="67"/>
      <c r="G17" s="26"/>
    </row>
    <row r="18" spans="1:7" ht="15.75" customHeight="1">
      <c r="A18" s="21"/>
      <c r="B18" s="22"/>
      <c r="C18" s="23"/>
      <c r="D18" s="67"/>
      <c r="E18" s="67" t="str">
        <f t="shared" si="0"/>
        <v/>
      </c>
      <c r="F18" s="67"/>
      <c r="G18" s="26"/>
    </row>
    <row r="19" spans="1:7" ht="15.75" customHeight="1">
      <c r="A19" s="21"/>
      <c r="B19" s="22"/>
      <c r="C19" s="23"/>
      <c r="D19" s="67"/>
      <c r="E19" s="67" t="str">
        <f t="shared" si="0"/>
        <v/>
      </c>
      <c r="F19" s="67"/>
      <c r="G19" s="26"/>
    </row>
    <row r="20" spans="1:7" ht="15.75" customHeight="1">
      <c r="A20" s="21"/>
      <c r="B20" s="22"/>
      <c r="C20" s="23"/>
      <c r="D20" s="67"/>
      <c r="E20" s="67" t="str">
        <f t="shared" si="0"/>
        <v/>
      </c>
      <c r="F20" s="67"/>
      <c r="G20" s="26"/>
    </row>
    <row r="21" spans="1:7" ht="15.75" customHeight="1">
      <c r="A21" s="21"/>
      <c r="B21" s="22"/>
      <c r="C21" s="23"/>
      <c r="D21" s="67"/>
      <c r="E21" s="67" t="str">
        <f t="shared" si="0"/>
        <v/>
      </c>
      <c r="F21" s="67"/>
      <c r="G21" s="26"/>
    </row>
    <row r="22" spans="1:7" ht="15.75" customHeight="1">
      <c r="A22" s="21"/>
      <c r="B22" s="22"/>
      <c r="C22" s="23"/>
      <c r="D22" s="67"/>
      <c r="E22" s="67" t="str">
        <f t="shared" si="0"/>
        <v/>
      </c>
      <c r="F22" s="67"/>
      <c r="G22" s="26"/>
    </row>
    <row r="23" spans="1:7" ht="15.75" customHeight="1">
      <c r="A23" s="21"/>
      <c r="B23" s="22"/>
      <c r="C23" s="23"/>
      <c r="D23" s="67"/>
      <c r="E23" s="67" t="str">
        <f t="shared" si="0"/>
        <v/>
      </c>
      <c r="F23" s="67"/>
      <c r="G23" s="26"/>
    </row>
    <row r="24" spans="1:7" ht="15.75" customHeight="1">
      <c r="A24" s="21"/>
      <c r="B24" s="22"/>
      <c r="C24" s="23"/>
      <c r="D24" s="67"/>
      <c r="E24" s="67" t="str">
        <f t="shared" si="0"/>
        <v/>
      </c>
      <c r="F24" s="67"/>
      <c r="G24" s="26"/>
    </row>
    <row r="25" spans="1:7" ht="15.75" customHeight="1">
      <c r="A25" s="21"/>
      <c r="B25" s="22"/>
      <c r="C25" s="23"/>
      <c r="D25" s="67"/>
      <c r="E25" s="67" t="str">
        <f t="shared" si="0"/>
        <v/>
      </c>
      <c r="F25" s="67"/>
      <c r="G25" s="26"/>
    </row>
    <row r="26" spans="1:7" ht="15.75" customHeight="1">
      <c r="A26" s="393" t="s">
        <v>608</v>
      </c>
      <c r="B26" s="394"/>
      <c r="C26" s="23"/>
      <c r="D26" s="67">
        <f>SUM(D5:D25)</f>
        <v>0</v>
      </c>
      <c r="E26" s="67"/>
      <c r="F26" s="67">
        <f>SUM(F5:F25)</f>
        <v>0</v>
      </c>
      <c r="G26" s="26"/>
    </row>
    <row r="27" spans="1:7" ht="15.75" customHeight="1">
      <c r="A27" s="28" t="str">
        <f>'4-15长期待摊费用'!A13</f>
        <v>被评估单位（或产权持有单位）
填表人：</v>
      </c>
      <c r="B27" s="28"/>
      <c r="D27" s="28"/>
      <c r="E27" s="28"/>
      <c r="F27" s="29" t="str">
        <f>'4-15长期待摊费用'!H13</f>
        <v>资产评估专业人员：邓晓川、张文斌</v>
      </c>
      <c r="G27" s="29"/>
    </row>
    <row r="28" spans="1:7" ht="15.75" customHeight="1">
      <c r="A28" s="28" t="str">
        <f>'4-15长期待摊费用'!A14</f>
        <v>填表日期：2024年12月5日</v>
      </c>
      <c r="B28" s="28"/>
      <c r="D28" s="28"/>
      <c r="E28" s="28"/>
    </row>
  </sheetData>
  <mergeCells count="4">
    <mergeCell ref="A1:G1"/>
    <mergeCell ref="A2:G2"/>
    <mergeCell ref="N3:Q3"/>
    <mergeCell ref="A26:B26"/>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Roman,常规"4-16
&amp;"宋体,常规"共&amp;"Times New Roman,常规"&amp;N&amp;"宋体,常规"页第&amp;"Times New Roman,常规"&amp;P&amp;"宋体,常规"页</oddHeader>
  </headerFooter>
</worksheet>
</file>

<file path=xl/worksheets/sheet69.xml><?xml version="1.0" encoding="utf-8"?>
<worksheet xmlns="http://schemas.openxmlformats.org/spreadsheetml/2006/main" xmlns:r="http://schemas.openxmlformats.org/officeDocument/2006/relationships">
  <sheetPr codeName="Sheet57">
    <pageSetUpPr fitToPage="1"/>
  </sheetPr>
  <dimension ref="A1:I28"/>
  <sheetViews>
    <sheetView workbookViewId="0">
      <pane xSplit="4" ySplit="4" topLeftCell="E17" activePane="bottomRight" state="frozen"/>
      <selection sqref="A1:G1"/>
      <selection pane="topRight" sqref="A1:G1"/>
      <selection pane="bottomLeft" sqref="A1:G1"/>
      <selection pane="bottomRight" sqref="A1:I1"/>
    </sheetView>
  </sheetViews>
  <sheetFormatPr defaultColWidth="9" defaultRowHeight="15.75" customHeight="1"/>
  <cols>
    <col min="1" max="1" width="7.59765625" style="13" customWidth="1"/>
    <col min="2" max="2" width="32.3984375" style="13" customWidth="1"/>
    <col min="3" max="3" width="11" style="14" customWidth="1"/>
    <col min="4" max="6" width="13.19921875" style="13" customWidth="1"/>
    <col min="7" max="7" width="12.8984375" style="13" customWidth="1"/>
    <col min="8" max="8" width="12.3984375" style="13" customWidth="1"/>
    <col min="9" max="9" width="20.19921875" style="13" customWidth="1"/>
    <col min="10" max="16384" width="9" style="13"/>
  </cols>
  <sheetData>
    <row r="1" spans="1:9" s="11" customFormat="1" ht="30" customHeight="1">
      <c r="A1" s="400" t="s">
        <v>610</v>
      </c>
      <c r="B1" s="403"/>
      <c r="C1" s="403"/>
      <c r="D1" s="403"/>
      <c r="E1" s="403"/>
      <c r="F1" s="403"/>
      <c r="G1" s="403"/>
      <c r="H1" s="403"/>
      <c r="I1" s="403"/>
    </row>
    <row r="2" spans="1:9" ht="14.1" customHeight="1">
      <c r="A2" s="387" t="str">
        <f>'4-16递延所得税资产'!A2:G2</f>
        <v>评估基准日：2024年12月5日</v>
      </c>
      <c r="B2" s="387"/>
      <c r="C2" s="387"/>
      <c r="D2" s="387"/>
      <c r="E2" s="387"/>
      <c r="F2" s="387"/>
      <c r="G2" s="387"/>
      <c r="H2" s="387"/>
      <c r="I2" s="401"/>
    </row>
    <row r="3" spans="1:9" ht="15.75" customHeight="1">
      <c r="A3" s="16" t="str">
        <f>'4-16递延所得税资产'!A3</f>
        <v>被评估单位（或产权持有人）：攀枝花市尚亿科技有限责任公司</v>
      </c>
      <c r="I3" s="17" t="s">
        <v>151</v>
      </c>
    </row>
    <row r="4" spans="1:9" s="12" customFormat="1" ht="15.75" customHeight="1">
      <c r="A4" s="18" t="s">
        <v>152</v>
      </c>
      <c r="B4" s="18" t="s">
        <v>600</v>
      </c>
      <c r="C4" s="19" t="s">
        <v>437</v>
      </c>
      <c r="D4" s="20" t="str">
        <f>'4-16递延所得税资产'!D4</f>
        <v>账面价值</v>
      </c>
      <c r="E4" s="20" t="str">
        <f>'4-16递延所得税资产'!E4</f>
        <v>申报价值</v>
      </c>
      <c r="F4" s="18" t="s">
        <v>118</v>
      </c>
      <c r="G4" s="18" t="s">
        <v>119</v>
      </c>
      <c r="H4" s="18" t="s">
        <v>154</v>
      </c>
      <c r="I4" s="18" t="s">
        <v>212</v>
      </c>
    </row>
    <row r="5" spans="1:9" ht="15.75" customHeight="1">
      <c r="A5" s="21"/>
      <c r="B5" s="22"/>
      <c r="C5" s="23"/>
      <c r="D5" s="32"/>
      <c r="E5" s="32">
        <f>D5</f>
        <v>0</v>
      </c>
      <c r="F5" s="32"/>
      <c r="G5" s="32">
        <f>F5-E5</f>
        <v>0</v>
      </c>
      <c r="H5" s="63" t="str">
        <f>IF(E5=0,"",G5/E5*100)</f>
        <v/>
      </c>
      <c r="I5" s="26"/>
    </row>
    <row r="6" spans="1:9" ht="15.75" customHeight="1">
      <c r="A6" s="21"/>
      <c r="B6" s="22"/>
      <c r="C6" s="23"/>
      <c r="D6" s="32"/>
      <c r="E6" s="32"/>
      <c r="F6" s="32"/>
      <c r="G6" s="32">
        <f>F6-E6</f>
        <v>0</v>
      </c>
      <c r="H6" s="63" t="str">
        <f>IF(E6=0,"",G6/E6*100)</f>
        <v/>
      </c>
      <c r="I6" s="26"/>
    </row>
    <row r="7" spans="1:9" ht="15.75" customHeight="1">
      <c r="A7" s="21"/>
      <c r="B7" s="22"/>
      <c r="C7" s="23"/>
      <c r="D7" s="32"/>
      <c r="E7" s="32"/>
      <c r="F7" s="32"/>
      <c r="G7" s="32">
        <f>F7-E7</f>
        <v>0</v>
      </c>
      <c r="H7" s="63" t="str">
        <f>IF(E7=0,"",G7/E7*100)</f>
        <v/>
      </c>
      <c r="I7" s="26"/>
    </row>
    <row r="8" spans="1:9" ht="15.75" customHeight="1">
      <c r="A8" s="21"/>
      <c r="B8" s="22"/>
      <c r="C8" s="23"/>
      <c r="D8" s="32"/>
      <c r="E8" s="32"/>
      <c r="F8" s="32"/>
      <c r="G8" s="32">
        <f>F8-E8</f>
        <v>0</v>
      </c>
      <c r="H8" s="63" t="str">
        <f>IF(E8=0,"",G8/E8*100)</f>
        <v/>
      </c>
      <c r="I8" s="26"/>
    </row>
    <row r="9" spans="1:9" ht="15.75" customHeight="1">
      <c r="A9" s="21"/>
      <c r="B9" s="22"/>
      <c r="C9" s="23"/>
      <c r="D9" s="32"/>
      <c r="E9" s="25" t="str">
        <f>IF(D9="","",D9)</f>
        <v/>
      </c>
      <c r="F9" s="25"/>
      <c r="G9" s="25" t="str">
        <f>IF(E9="","",F9-E9)</f>
        <v/>
      </c>
      <c r="H9" s="25" t="str">
        <f>IF(E9="","",G9/E9*100)</f>
        <v/>
      </c>
      <c r="I9" s="26"/>
    </row>
    <row r="10" spans="1:9" ht="15.75" customHeight="1">
      <c r="A10" s="21"/>
      <c r="B10" s="22"/>
      <c r="C10" s="23"/>
      <c r="D10" s="32"/>
      <c r="E10" s="25" t="str">
        <f t="shared" ref="E10:E25" si="0">IF(D10="","",D10)</f>
        <v/>
      </c>
      <c r="F10" s="25"/>
      <c r="G10" s="25" t="str">
        <f t="shared" ref="G10:G25" si="1">IF(E10="","",F10-E10)</f>
        <v/>
      </c>
      <c r="H10" s="25" t="str">
        <f t="shared" ref="H10:H25" si="2">IF(E10="","",G10/E10*100)</f>
        <v/>
      </c>
      <c r="I10" s="26"/>
    </row>
    <row r="11" spans="1:9" ht="15.75" customHeight="1">
      <c r="A11" s="21"/>
      <c r="B11" s="22"/>
      <c r="C11" s="23"/>
      <c r="D11" s="32"/>
      <c r="E11" s="25" t="str">
        <f t="shared" si="0"/>
        <v/>
      </c>
      <c r="F11" s="25"/>
      <c r="G11" s="25" t="str">
        <f t="shared" si="1"/>
        <v/>
      </c>
      <c r="H11" s="25" t="str">
        <f t="shared" si="2"/>
        <v/>
      </c>
      <c r="I11" s="26"/>
    </row>
    <row r="12" spans="1:9" ht="15.75" customHeight="1">
      <c r="A12" s="21"/>
      <c r="B12" s="22"/>
      <c r="C12" s="23"/>
      <c r="D12" s="32"/>
      <c r="E12" s="25" t="str">
        <f t="shared" si="0"/>
        <v/>
      </c>
      <c r="F12" s="25"/>
      <c r="G12" s="25" t="str">
        <f t="shared" si="1"/>
        <v/>
      </c>
      <c r="H12" s="25" t="str">
        <f t="shared" si="2"/>
        <v/>
      </c>
      <c r="I12" s="26"/>
    </row>
    <row r="13" spans="1:9" ht="15.75" customHeight="1">
      <c r="A13" s="21"/>
      <c r="B13" s="22"/>
      <c r="C13" s="23"/>
      <c r="D13" s="32"/>
      <c r="E13" s="25" t="str">
        <f t="shared" si="0"/>
        <v/>
      </c>
      <c r="F13" s="25"/>
      <c r="G13" s="25" t="str">
        <f t="shared" si="1"/>
        <v/>
      </c>
      <c r="H13" s="25" t="str">
        <f t="shared" si="2"/>
        <v/>
      </c>
      <c r="I13" s="26"/>
    </row>
    <row r="14" spans="1:9" ht="15.75" customHeight="1">
      <c r="A14" s="21"/>
      <c r="B14" s="22"/>
      <c r="C14" s="23"/>
      <c r="D14" s="32"/>
      <c r="E14" s="25" t="str">
        <f t="shared" si="0"/>
        <v/>
      </c>
      <c r="F14" s="25"/>
      <c r="G14" s="25" t="str">
        <f t="shared" si="1"/>
        <v/>
      </c>
      <c r="H14" s="25" t="str">
        <f t="shared" si="2"/>
        <v/>
      </c>
      <c r="I14" s="26"/>
    </row>
    <row r="15" spans="1:9" ht="15.75" customHeight="1">
      <c r="A15" s="21"/>
      <c r="B15" s="22"/>
      <c r="C15" s="23"/>
      <c r="D15" s="32"/>
      <c r="E15" s="25" t="str">
        <f t="shared" si="0"/>
        <v/>
      </c>
      <c r="F15" s="25"/>
      <c r="G15" s="25" t="str">
        <f t="shared" si="1"/>
        <v/>
      </c>
      <c r="H15" s="25" t="str">
        <f t="shared" si="2"/>
        <v/>
      </c>
      <c r="I15" s="26"/>
    </row>
    <row r="16" spans="1:9" ht="15.75" customHeight="1">
      <c r="A16" s="21"/>
      <c r="B16" s="22"/>
      <c r="C16" s="23"/>
      <c r="D16" s="32"/>
      <c r="E16" s="25" t="str">
        <f t="shared" si="0"/>
        <v/>
      </c>
      <c r="F16" s="25"/>
      <c r="G16" s="25" t="str">
        <f t="shared" si="1"/>
        <v/>
      </c>
      <c r="H16" s="25" t="str">
        <f t="shared" si="2"/>
        <v/>
      </c>
      <c r="I16" s="26"/>
    </row>
    <row r="17" spans="1:9" ht="15.75" customHeight="1">
      <c r="A17" s="21"/>
      <c r="B17" s="22"/>
      <c r="C17" s="23"/>
      <c r="D17" s="32"/>
      <c r="E17" s="25" t="str">
        <f t="shared" si="0"/>
        <v/>
      </c>
      <c r="F17" s="25"/>
      <c r="G17" s="25" t="str">
        <f t="shared" si="1"/>
        <v/>
      </c>
      <c r="H17" s="25" t="str">
        <f t="shared" si="2"/>
        <v/>
      </c>
      <c r="I17" s="26"/>
    </row>
    <row r="18" spans="1:9" ht="15.75" customHeight="1">
      <c r="A18" s="21"/>
      <c r="B18" s="22"/>
      <c r="C18" s="23"/>
      <c r="D18" s="32"/>
      <c r="E18" s="25" t="str">
        <f t="shared" si="0"/>
        <v/>
      </c>
      <c r="F18" s="25"/>
      <c r="G18" s="25" t="str">
        <f t="shared" si="1"/>
        <v/>
      </c>
      <c r="H18" s="25" t="str">
        <f t="shared" si="2"/>
        <v/>
      </c>
      <c r="I18" s="26"/>
    </row>
    <row r="19" spans="1:9" ht="15.75" customHeight="1">
      <c r="A19" s="21"/>
      <c r="B19" s="22"/>
      <c r="C19" s="23"/>
      <c r="D19" s="32"/>
      <c r="E19" s="25" t="str">
        <f t="shared" si="0"/>
        <v/>
      </c>
      <c r="F19" s="25"/>
      <c r="G19" s="25" t="str">
        <f t="shared" si="1"/>
        <v/>
      </c>
      <c r="H19" s="25" t="str">
        <f t="shared" si="2"/>
        <v/>
      </c>
      <c r="I19" s="26"/>
    </row>
    <row r="20" spans="1:9" ht="15.75" customHeight="1">
      <c r="A20" s="21"/>
      <c r="B20" s="22"/>
      <c r="C20" s="23"/>
      <c r="D20" s="32"/>
      <c r="E20" s="25" t="str">
        <f t="shared" si="0"/>
        <v/>
      </c>
      <c r="F20" s="25"/>
      <c r="G20" s="25" t="str">
        <f t="shared" si="1"/>
        <v/>
      </c>
      <c r="H20" s="25" t="str">
        <f t="shared" si="2"/>
        <v/>
      </c>
      <c r="I20" s="26"/>
    </row>
    <row r="21" spans="1:9" ht="15.75" customHeight="1">
      <c r="A21" s="21"/>
      <c r="B21" s="22"/>
      <c r="C21" s="23"/>
      <c r="D21" s="32"/>
      <c r="E21" s="25" t="str">
        <f t="shared" si="0"/>
        <v/>
      </c>
      <c r="F21" s="25"/>
      <c r="G21" s="25" t="str">
        <f t="shared" si="1"/>
        <v/>
      </c>
      <c r="H21" s="25" t="str">
        <f t="shared" si="2"/>
        <v/>
      </c>
      <c r="I21" s="26"/>
    </row>
    <row r="22" spans="1:9" ht="15.75" customHeight="1">
      <c r="A22" s="21"/>
      <c r="B22" s="22"/>
      <c r="C22" s="23"/>
      <c r="D22" s="32"/>
      <c r="E22" s="25" t="str">
        <f t="shared" si="0"/>
        <v/>
      </c>
      <c r="F22" s="25"/>
      <c r="G22" s="25" t="str">
        <f t="shared" si="1"/>
        <v/>
      </c>
      <c r="H22" s="25" t="str">
        <f t="shared" si="2"/>
        <v/>
      </c>
      <c r="I22" s="26"/>
    </row>
    <row r="23" spans="1:9" ht="15.75" customHeight="1">
      <c r="A23" s="21"/>
      <c r="B23" s="22"/>
      <c r="C23" s="23"/>
      <c r="D23" s="32"/>
      <c r="E23" s="25" t="str">
        <f t="shared" si="0"/>
        <v/>
      </c>
      <c r="F23" s="25"/>
      <c r="G23" s="25" t="str">
        <f t="shared" si="1"/>
        <v/>
      </c>
      <c r="H23" s="25" t="str">
        <f t="shared" si="2"/>
        <v/>
      </c>
      <c r="I23" s="26"/>
    </row>
    <row r="24" spans="1:9" ht="15.75" customHeight="1">
      <c r="A24" s="21"/>
      <c r="B24" s="22"/>
      <c r="C24" s="23"/>
      <c r="D24" s="32"/>
      <c r="E24" s="25" t="str">
        <f t="shared" si="0"/>
        <v/>
      </c>
      <c r="F24" s="25"/>
      <c r="G24" s="25" t="str">
        <f t="shared" si="1"/>
        <v/>
      </c>
      <c r="H24" s="25" t="str">
        <f t="shared" si="2"/>
        <v/>
      </c>
      <c r="I24" s="26"/>
    </row>
    <row r="25" spans="1:9" ht="15.75" customHeight="1">
      <c r="A25" s="21"/>
      <c r="B25" s="22"/>
      <c r="C25" s="23"/>
      <c r="D25" s="32"/>
      <c r="E25" s="25" t="str">
        <f t="shared" si="0"/>
        <v/>
      </c>
      <c r="F25" s="25"/>
      <c r="G25" s="25" t="str">
        <f t="shared" si="1"/>
        <v/>
      </c>
      <c r="H25" s="25" t="str">
        <f t="shared" si="2"/>
        <v/>
      </c>
      <c r="I25" s="26"/>
    </row>
    <row r="26" spans="1:9" ht="15.75" customHeight="1">
      <c r="A26" s="393" t="s">
        <v>608</v>
      </c>
      <c r="B26" s="394"/>
      <c r="C26" s="23"/>
      <c r="D26" s="32">
        <f>SUM(D5:D25)</f>
        <v>0</v>
      </c>
      <c r="E26" s="32">
        <f>SUM(E5:E25)</f>
        <v>0</v>
      </c>
      <c r="F26" s="32">
        <f>SUM(F5:F25)</f>
        <v>0</v>
      </c>
      <c r="G26" s="32">
        <f>F26-E26</f>
        <v>0</v>
      </c>
      <c r="H26" s="63" t="str">
        <f>IF(E26=0,"",G26/E26*100)</f>
        <v/>
      </c>
      <c r="I26" s="26"/>
    </row>
    <row r="27" spans="1:9" ht="15.75" customHeight="1">
      <c r="A27" s="28" t="str">
        <f>'4-16递延所得税资产'!A27</f>
        <v>被评估单位（或产权持有单位）
填表人：</v>
      </c>
      <c r="B27" s="28"/>
      <c r="D27" s="28"/>
      <c r="E27" s="28"/>
      <c r="F27" s="29" t="str">
        <f>'4-16递延所得税资产'!F27</f>
        <v>资产评估专业人员：邓晓川、张文斌</v>
      </c>
      <c r="G27" s="29"/>
      <c r="H27" s="29"/>
      <c r="I27" s="29"/>
    </row>
    <row r="28" spans="1:9" ht="15.75" customHeight="1">
      <c r="A28" s="28" t="str">
        <f>'4-16递延所得税资产'!A28</f>
        <v>填表日期：2024年12月5日</v>
      </c>
      <c r="B28" s="28"/>
      <c r="D28" s="28"/>
      <c r="E28" s="28"/>
    </row>
  </sheetData>
  <mergeCells count="3">
    <mergeCell ref="A1:I1"/>
    <mergeCell ref="A2:I2"/>
    <mergeCell ref="A26:B26"/>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Roman,常规"4-17
&amp;"宋体,常规"共&amp;"Times New Roman,常规"&amp;N&amp;"宋体,常规"页第&amp;"Times New Roman,常规"&amp;P&amp;"宋体,常规"页</oddHeader>
  </headerFooter>
  <legacyDrawing r:id="rId1"/>
</worksheet>
</file>

<file path=xl/worksheets/sheet7.xml><?xml version="1.0" encoding="utf-8"?>
<worksheet xmlns="http://schemas.openxmlformats.org/spreadsheetml/2006/main" xmlns:r="http://schemas.openxmlformats.org/officeDocument/2006/relationships">
  <sheetPr codeName="Sheet9">
    <tabColor rgb="FFFF0000"/>
    <pageSetUpPr fitToPage="1"/>
  </sheetPr>
  <dimension ref="A1:G28"/>
  <sheetViews>
    <sheetView workbookViewId="0">
      <pane xSplit="3" ySplit="4" topLeftCell="D5" activePane="bottomRight" state="frozen"/>
      <selection pane="topRight"/>
      <selection pane="bottomLeft"/>
      <selection pane="bottomRight" activeCell="E23" sqref="E23"/>
    </sheetView>
  </sheetViews>
  <sheetFormatPr defaultColWidth="9" defaultRowHeight="15.75" customHeight="1"/>
  <cols>
    <col min="1" max="1" width="16.59765625" style="13" customWidth="1"/>
    <col min="2" max="2" width="30.5" style="13" customWidth="1"/>
    <col min="3" max="4" width="20.3984375" style="13" customWidth="1"/>
    <col min="5" max="5" width="20.19921875" style="13" customWidth="1"/>
    <col min="6" max="6" width="17.69921875" style="13" customWidth="1"/>
    <col min="7" max="7" width="17.3984375" style="13" customWidth="1"/>
    <col min="8" max="16384" width="9" style="13"/>
  </cols>
  <sheetData>
    <row r="1" spans="1:7" s="11" customFormat="1" ht="30" customHeight="1">
      <c r="A1" s="385" t="s">
        <v>193</v>
      </c>
      <c r="B1" s="386"/>
      <c r="C1" s="386"/>
      <c r="D1" s="386"/>
      <c r="E1" s="386"/>
      <c r="F1" s="386"/>
      <c r="G1" s="386"/>
    </row>
    <row r="2" spans="1:7" ht="14.1" customHeight="1">
      <c r="A2" s="387" t="str">
        <f>'2-分类汇总'!A2:G2</f>
        <v>评估基准日：2024年12月5日</v>
      </c>
      <c r="B2" s="387"/>
      <c r="C2" s="387"/>
      <c r="D2" s="387"/>
      <c r="E2" s="387"/>
      <c r="F2" s="387"/>
      <c r="G2" s="387"/>
    </row>
    <row r="3" spans="1:7" s="188" customFormat="1" ht="15.75" customHeight="1">
      <c r="A3" s="389" t="str">
        <f>'2-分类汇总'!A3</f>
        <v>被评估单位（或产权持有人）：攀枝花市尚亿科技有限责任公司</v>
      </c>
      <c r="B3" s="389"/>
      <c r="C3" s="389"/>
      <c r="D3" s="203"/>
      <c r="G3" s="204" t="s">
        <v>151</v>
      </c>
    </row>
    <row r="4" spans="1:7" s="12" customFormat="1" ht="15.75" customHeight="1">
      <c r="A4" s="205" t="s">
        <v>194</v>
      </c>
      <c r="B4" s="205" t="s">
        <v>153</v>
      </c>
      <c r="C4" s="46" t="str">
        <f>'1-汇总表'!C5</f>
        <v>账面价值</v>
      </c>
      <c r="D4" s="46" t="str">
        <f>'1-汇总表'!D5</f>
        <v>申报价值</v>
      </c>
      <c r="E4" s="205" t="s">
        <v>118</v>
      </c>
      <c r="F4" s="206" t="s">
        <v>119</v>
      </c>
      <c r="G4" s="205" t="s">
        <v>195</v>
      </c>
    </row>
    <row r="5" spans="1:7" ht="15.75" customHeight="1">
      <c r="A5" s="61" t="s">
        <v>196</v>
      </c>
      <c r="B5" s="22" t="s">
        <v>197</v>
      </c>
      <c r="C5" s="185">
        <f>'表3-1货币汇总表'!C22</f>
        <v>0</v>
      </c>
      <c r="D5" s="185">
        <f>'表3-1货币汇总表'!D22</f>
        <v>0</v>
      </c>
      <c r="E5" s="158">
        <f>'表3-1货币汇总表'!E22</f>
        <v>0</v>
      </c>
      <c r="F5" s="158">
        <f>E5-D5</f>
        <v>0</v>
      </c>
      <c r="G5" s="25" t="str">
        <f>IF(D5=0,"",F5/D5*100)</f>
        <v/>
      </c>
    </row>
    <row r="6" spans="1:7" ht="15.75" customHeight="1">
      <c r="A6" s="61" t="s">
        <v>198</v>
      </c>
      <c r="B6" s="22" t="s">
        <v>157</v>
      </c>
      <c r="C6" s="185">
        <f>'3-2交易性金融资产汇总'!C23</f>
        <v>0</v>
      </c>
      <c r="D6" s="185">
        <f>'3-2交易性金融资产汇总'!D23</f>
        <v>0</v>
      </c>
      <c r="E6" s="185">
        <f>'3-2交易性金融资产汇总'!E23</f>
        <v>0</v>
      </c>
      <c r="F6" s="158">
        <f t="shared" ref="F6:F15" si="0">E6-D6</f>
        <v>0</v>
      </c>
      <c r="G6" s="25" t="str">
        <f t="shared" ref="G6:G15" si="1">IF(D6=0,"",F6/D6*100)</f>
        <v/>
      </c>
    </row>
    <row r="7" spans="1:7" ht="15.75" customHeight="1">
      <c r="A7" s="61" t="s">
        <v>199</v>
      </c>
      <c r="B7" s="22" t="s">
        <v>158</v>
      </c>
      <c r="C7" s="185">
        <f>'3-3应收票据'!F27</f>
        <v>0</v>
      </c>
      <c r="D7" s="185">
        <f>'3-3应收票据'!G27</f>
        <v>0</v>
      </c>
      <c r="E7" s="185">
        <f>'3-3应收票据'!H27</f>
        <v>0</v>
      </c>
      <c r="F7" s="158">
        <f t="shared" si="0"/>
        <v>0</v>
      </c>
      <c r="G7" s="25" t="str">
        <f t="shared" si="1"/>
        <v/>
      </c>
    </row>
    <row r="8" spans="1:7" ht="15.75" customHeight="1">
      <c r="A8" s="61" t="s">
        <v>200</v>
      </c>
      <c r="B8" s="22" t="s">
        <v>159</v>
      </c>
      <c r="C8" s="185">
        <f>'3-4应收账款'!F25</f>
        <v>0</v>
      </c>
      <c r="D8" s="185">
        <f>'3-4应收账款'!G25</f>
        <v>0</v>
      </c>
      <c r="E8" s="185">
        <f>'3-4应收账款'!H25</f>
        <v>0</v>
      </c>
      <c r="F8" s="158">
        <f t="shared" si="0"/>
        <v>0</v>
      </c>
      <c r="G8" s="25" t="str">
        <f t="shared" si="1"/>
        <v/>
      </c>
    </row>
    <row r="9" spans="1:7" ht="15.75" customHeight="1">
      <c r="A9" s="61" t="s">
        <v>201</v>
      </c>
      <c r="B9" s="22" t="s">
        <v>202</v>
      </c>
      <c r="C9" s="185">
        <f>'3-5预付账款'!F16</f>
        <v>0</v>
      </c>
      <c r="D9" s="185">
        <f>'3-5预付账款'!G16</f>
        <v>0</v>
      </c>
      <c r="E9" s="185">
        <f>'3-5预付账款'!H16</f>
        <v>0</v>
      </c>
      <c r="F9" s="158">
        <f t="shared" si="0"/>
        <v>0</v>
      </c>
      <c r="G9" s="25" t="str">
        <f t="shared" si="1"/>
        <v/>
      </c>
    </row>
    <row r="10" spans="1:7" ht="15.75" customHeight="1">
      <c r="A10" s="61" t="s">
        <v>203</v>
      </c>
      <c r="B10" s="22" t="s">
        <v>161</v>
      </c>
      <c r="C10" s="185">
        <f>'3-6应收利息'!G12</f>
        <v>0</v>
      </c>
      <c r="D10" s="185">
        <f>'3-6应收利息'!H12</f>
        <v>0</v>
      </c>
      <c r="E10" s="185">
        <f>'3-6应收利息'!I12</f>
        <v>0</v>
      </c>
      <c r="F10" s="158">
        <f t="shared" si="0"/>
        <v>0</v>
      </c>
      <c r="G10" s="25" t="str">
        <f t="shared" si="1"/>
        <v/>
      </c>
    </row>
    <row r="11" spans="1:7" ht="15.75" customHeight="1">
      <c r="A11" s="61" t="s">
        <v>204</v>
      </c>
      <c r="B11" s="22" t="s">
        <v>162</v>
      </c>
      <c r="C11" s="185">
        <f>'3-7应收股利'!E27</f>
        <v>0</v>
      </c>
      <c r="D11" s="185">
        <f>'3-7应收股利'!F27</f>
        <v>0</v>
      </c>
      <c r="E11" s="185">
        <f>'3-7应收股利'!G27</f>
        <v>0</v>
      </c>
      <c r="F11" s="158">
        <f t="shared" si="0"/>
        <v>0</v>
      </c>
      <c r="G11" s="25" t="str">
        <f t="shared" si="1"/>
        <v/>
      </c>
    </row>
    <row r="12" spans="1:7" ht="15.75" customHeight="1">
      <c r="A12" s="61" t="s">
        <v>205</v>
      </c>
      <c r="B12" s="22" t="s">
        <v>163</v>
      </c>
      <c r="C12" s="185">
        <f>'3-8其他应收款'!F25</f>
        <v>0</v>
      </c>
      <c r="D12" s="185">
        <f>'3-8其他应收款'!G25</f>
        <v>0</v>
      </c>
      <c r="E12" s="185">
        <f>'3-8其他应收款'!H25</f>
        <v>0</v>
      </c>
      <c r="F12" s="158">
        <f t="shared" si="0"/>
        <v>0</v>
      </c>
      <c r="G12" s="25" t="str">
        <f t="shared" si="1"/>
        <v/>
      </c>
    </row>
    <row r="13" spans="1:7" ht="15.75" customHeight="1">
      <c r="A13" s="61" t="s">
        <v>206</v>
      </c>
      <c r="B13" s="22" t="s">
        <v>164</v>
      </c>
      <c r="C13" s="185">
        <f>'3-9存货汇总'!C24</f>
        <v>0</v>
      </c>
      <c r="D13" s="185">
        <f>'3-9存货汇总'!D24</f>
        <v>0</v>
      </c>
      <c r="E13" s="185">
        <f>'3-9存货汇总'!E24</f>
        <v>0</v>
      </c>
      <c r="F13" s="158">
        <f t="shared" si="0"/>
        <v>0</v>
      </c>
      <c r="G13" s="25" t="str">
        <f t="shared" si="1"/>
        <v/>
      </c>
    </row>
    <row r="14" spans="1:7" ht="15.75" customHeight="1">
      <c r="A14" s="61" t="s">
        <v>207</v>
      </c>
      <c r="B14" s="22" t="s">
        <v>165</v>
      </c>
      <c r="C14" s="185">
        <f>'3-10一年到期非流动资产'!E27</f>
        <v>0</v>
      </c>
      <c r="D14" s="185">
        <f>'3-10一年到期非流动资产'!F27</f>
        <v>0</v>
      </c>
      <c r="E14" s="185">
        <f>'3-10一年到期非流动资产'!G27</f>
        <v>0</v>
      </c>
      <c r="F14" s="158">
        <f t="shared" si="0"/>
        <v>0</v>
      </c>
      <c r="G14" s="25" t="str">
        <f t="shared" si="1"/>
        <v/>
      </c>
    </row>
    <row r="15" spans="1:7" ht="15.75" customHeight="1">
      <c r="A15" s="61" t="s">
        <v>208</v>
      </c>
      <c r="B15" s="22" t="s">
        <v>166</v>
      </c>
      <c r="C15" s="185">
        <f>'3-11其他流动资产'!F27</f>
        <v>0</v>
      </c>
      <c r="D15" s="185">
        <f>'3-11其他流动资产'!G27</f>
        <v>0</v>
      </c>
      <c r="E15" s="185">
        <f>'3-11其他流动资产'!H27</f>
        <v>0</v>
      </c>
      <c r="F15" s="158">
        <f t="shared" si="0"/>
        <v>0</v>
      </c>
      <c r="G15" s="25" t="str">
        <f t="shared" si="1"/>
        <v/>
      </c>
    </row>
    <row r="16" spans="1:7" ht="15.75" customHeight="1">
      <c r="A16" s="50"/>
      <c r="B16" s="205"/>
      <c r="C16" s="158"/>
      <c r="D16" s="158"/>
      <c r="E16" s="185"/>
      <c r="F16" s="32"/>
      <c r="G16" s="25" t="str">
        <f t="shared" ref="G16:G25" si="2">IF(C16=0,"",F16/C16*100)</f>
        <v/>
      </c>
    </row>
    <row r="17" spans="1:7" ht="15.75" customHeight="1">
      <c r="A17" s="50"/>
      <c r="B17" s="205"/>
      <c r="C17" s="158"/>
      <c r="D17" s="158"/>
      <c r="E17" s="185"/>
      <c r="F17" s="32"/>
      <c r="G17" s="25" t="str">
        <f t="shared" si="2"/>
        <v/>
      </c>
    </row>
    <row r="18" spans="1:7" ht="15.75" customHeight="1">
      <c r="A18" s="50"/>
      <c r="B18" s="205"/>
      <c r="C18" s="158"/>
      <c r="D18" s="158"/>
      <c r="E18" s="185"/>
      <c r="F18" s="32"/>
      <c r="G18" s="25" t="str">
        <f t="shared" si="2"/>
        <v/>
      </c>
    </row>
    <row r="19" spans="1:7" ht="15.75" customHeight="1">
      <c r="A19" s="50"/>
      <c r="B19" s="205"/>
      <c r="C19" s="158"/>
      <c r="D19" s="158"/>
      <c r="E19" s="185"/>
      <c r="F19" s="32"/>
      <c r="G19" s="25" t="str">
        <f t="shared" si="2"/>
        <v/>
      </c>
    </row>
    <row r="20" spans="1:7" ht="15.75" customHeight="1">
      <c r="A20" s="50"/>
      <c r="B20" s="205"/>
      <c r="C20" s="158"/>
      <c r="D20" s="158"/>
      <c r="E20" s="185"/>
      <c r="F20" s="32"/>
      <c r="G20" s="25" t="str">
        <f t="shared" si="2"/>
        <v/>
      </c>
    </row>
    <row r="21" spans="1:7" ht="15.75" customHeight="1">
      <c r="A21" s="50"/>
      <c r="B21" s="205"/>
      <c r="C21" s="158"/>
      <c r="D21" s="158"/>
      <c r="E21" s="185"/>
      <c r="F21" s="32"/>
      <c r="G21" s="25" t="str">
        <f t="shared" si="2"/>
        <v/>
      </c>
    </row>
    <row r="22" spans="1:7" ht="15.75" customHeight="1">
      <c r="A22" s="50"/>
      <c r="B22" s="205"/>
      <c r="C22" s="158"/>
      <c r="D22" s="158"/>
      <c r="E22" s="185"/>
      <c r="F22" s="32"/>
      <c r="G22" s="25" t="str">
        <f t="shared" si="2"/>
        <v/>
      </c>
    </row>
    <row r="23" spans="1:7" ht="15.75" customHeight="1">
      <c r="A23" s="50"/>
      <c r="B23" s="205"/>
      <c r="C23" s="158"/>
      <c r="D23" s="158"/>
      <c r="E23" s="185"/>
      <c r="F23" s="32"/>
      <c r="G23" s="25" t="str">
        <f t="shared" si="2"/>
        <v/>
      </c>
    </row>
    <row r="24" spans="1:7" ht="15.75" customHeight="1">
      <c r="A24" s="50"/>
      <c r="B24" s="205"/>
      <c r="C24" s="158"/>
      <c r="D24" s="158"/>
      <c r="E24" s="185"/>
      <c r="F24" s="32"/>
      <c r="G24" s="25" t="str">
        <f t="shared" si="2"/>
        <v/>
      </c>
    </row>
    <row r="25" spans="1:7" ht="15.75" customHeight="1">
      <c r="A25" s="26"/>
      <c r="B25" s="205"/>
      <c r="C25" s="158"/>
      <c r="D25" s="158"/>
      <c r="E25" s="185"/>
      <c r="F25" s="32"/>
      <c r="G25" s="25" t="str">
        <f t="shared" si="2"/>
        <v/>
      </c>
    </row>
    <row r="26" spans="1:7" ht="15.75" customHeight="1">
      <c r="A26" s="390" t="s">
        <v>209</v>
      </c>
      <c r="B26" s="391"/>
      <c r="C26" s="24">
        <f>SUM(C5:C25)</f>
        <v>0</v>
      </c>
      <c r="D26" s="24">
        <f>SUM(D5:D25)</f>
        <v>0</v>
      </c>
      <c r="E26" s="24">
        <f>SUM(E5:E25)</f>
        <v>0</v>
      </c>
      <c r="F26" s="158">
        <f>E26-D26</f>
        <v>0</v>
      </c>
      <c r="G26" s="25" t="str">
        <f>IF(D26=0,"",F26/D26*100)</f>
        <v/>
      </c>
    </row>
    <row r="27" spans="1:7" ht="15.75" customHeight="1">
      <c r="A27" s="28" t="str">
        <f>封面!B7&amp;封面!C7</f>
        <v>被评估单位（或产权持有单位）
填表人：</v>
      </c>
      <c r="E27" s="29" t="str">
        <f>IF(封面!C17="","资产评估专业人员："&amp;封面!C15,"资产评估专业人员："&amp;封面!C15&amp;"、"&amp;封面!C17)</f>
        <v>资产评估专业人员：邓晓川、张文斌</v>
      </c>
      <c r="F27" s="30"/>
      <c r="G27" s="30"/>
    </row>
    <row r="28" spans="1:7" ht="15.75" customHeight="1">
      <c r="A28" s="28" t="str">
        <f>封面!B9&amp;封面!C9&amp;封面!D9&amp;封面!E9&amp;封面!F9&amp;封面!G9&amp;封面!H9</f>
        <v>填表日期：2024年12月5日</v>
      </c>
    </row>
  </sheetData>
  <sheetProtection password="C665" sheet="1" objects="1" scenarios="1"/>
  <mergeCells count="4">
    <mergeCell ref="A1:G1"/>
    <mergeCell ref="A2:G2"/>
    <mergeCell ref="A3:C3"/>
    <mergeCell ref="A26:B26"/>
  </mergeCells>
  <phoneticPr fontId="19" type="noConversion"/>
  <printOptions horizontalCentered="1"/>
  <pageMargins left="0.39370078740157499" right="0.39370078740157499" top="0.86614173228346403" bottom="0.86614173228346403" header="1.0629921259842501" footer="0.511811023622047"/>
  <pageSetup paperSize="9" scale="91" fitToHeight="0" orientation="landscape" blackAndWhite="1"/>
  <headerFooter scaleWithDoc="0">
    <oddHeader>&amp;R&amp;"宋体,常规"&amp;10表&amp;"Times New Roman,常规"3
&amp;"宋体,常规"共&amp;"Times New Roman,常规"&amp;N&amp;"宋体,常规"页第&amp;"Times New Roman,常规"&amp;P&amp;"宋体,常规"页</oddHeader>
  </headerFooter>
</worksheet>
</file>

<file path=xl/worksheets/sheet70.xml><?xml version="1.0" encoding="utf-8"?>
<worksheet xmlns="http://schemas.openxmlformats.org/spreadsheetml/2006/main" xmlns:r="http://schemas.openxmlformats.org/officeDocument/2006/relationships">
  <sheetPr codeName="Sheet59">
    <tabColor rgb="FFFF0000"/>
    <pageSetUpPr fitToPage="1"/>
  </sheetPr>
  <dimension ref="A1:G28"/>
  <sheetViews>
    <sheetView workbookViewId="0">
      <pane xSplit="3" ySplit="4" topLeftCell="D5" activePane="bottomRight" state="frozen"/>
      <selection activeCell="D20" sqref="D20"/>
      <selection pane="topRight" activeCell="D20" sqref="D20"/>
      <selection pane="bottomLeft" activeCell="D20" sqref="D20"/>
      <selection pane="bottomRight" activeCell="D20" sqref="D20"/>
    </sheetView>
  </sheetViews>
  <sheetFormatPr defaultColWidth="9" defaultRowHeight="15.75" customHeight="1"/>
  <cols>
    <col min="1" max="1" width="16.59765625" style="13" customWidth="1"/>
    <col min="2" max="2" width="29.19921875" style="13" customWidth="1"/>
    <col min="3" max="4" width="19.09765625" style="13" customWidth="1"/>
    <col min="5" max="5" width="20.5" style="13" customWidth="1"/>
    <col min="6" max="6" width="19.09765625" style="13" customWidth="1"/>
    <col min="7" max="7" width="18.3984375" style="13" customWidth="1"/>
    <col min="8" max="16384" width="9" style="13"/>
  </cols>
  <sheetData>
    <row r="1" spans="1:7" s="11" customFormat="1" ht="30" customHeight="1">
      <c r="A1" s="385" t="s">
        <v>611</v>
      </c>
      <c r="B1" s="386"/>
      <c r="C1" s="386"/>
      <c r="D1" s="386"/>
      <c r="E1" s="386"/>
      <c r="F1" s="386"/>
      <c r="G1" s="386"/>
    </row>
    <row r="2" spans="1:7" ht="14.1" customHeight="1">
      <c r="A2" s="387" t="str">
        <f>'4-17其他非流动资产'!A2:I2</f>
        <v>评估基准日：2024年12月5日</v>
      </c>
      <c r="B2" s="387"/>
      <c r="C2" s="387"/>
      <c r="D2" s="387"/>
      <c r="E2" s="387"/>
      <c r="F2" s="387"/>
      <c r="G2" s="387"/>
    </row>
    <row r="3" spans="1:7" ht="15.75" customHeight="1">
      <c r="A3" s="16" t="str">
        <f>'4-17其他非流动资产'!A3</f>
        <v>被评估单位（或产权持有人）：攀枝花市尚亿科技有限责任公司</v>
      </c>
      <c r="G3" s="49" t="s">
        <v>151</v>
      </c>
    </row>
    <row r="4" spans="1:7" s="48" customFormat="1" ht="15.75" customHeight="1">
      <c r="A4" s="50" t="s">
        <v>194</v>
      </c>
      <c r="B4" s="50" t="s">
        <v>153</v>
      </c>
      <c r="C4" s="46" t="str">
        <f>'1-汇总表'!C5</f>
        <v>账面价值</v>
      </c>
      <c r="D4" s="46" t="str">
        <f>'1-汇总表'!D5</f>
        <v>申报价值</v>
      </c>
      <c r="E4" s="50" t="s">
        <v>118</v>
      </c>
      <c r="F4" s="61" t="s">
        <v>444</v>
      </c>
      <c r="G4" s="50" t="s">
        <v>211</v>
      </c>
    </row>
    <row r="5" spans="1:7" ht="15.75" customHeight="1">
      <c r="A5" s="50" t="s">
        <v>612</v>
      </c>
      <c r="B5" s="62" t="s">
        <v>171</v>
      </c>
      <c r="C5" s="24">
        <f>'5-1短期借款'!H26</f>
        <v>0</v>
      </c>
      <c r="D5" s="24">
        <f>'5-1短期借款'!I26</f>
        <v>0</v>
      </c>
      <c r="E5" s="32">
        <f>'5-1短期借款'!K26</f>
        <v>0</v>
      </c>
      <c r="F5" s="32">
        <f>E5-D5</f>
        <v>0</v>
      </c>
      <c r="G5" s="63" t="str">
        <f>IF(D5=0,"",F5/D5*100)</f>
        <v/>
      </c>
    </row>
    <row r="6" spans="1:7" ht="15.75" customHeight="1">
      <c r="A6" s="50" t="s">
        <v>613</v>
      </c>
      <c r="B6" s="62" t="s">
        <v>172</v>
      </c>
      <c r="C6" s="24">
        <f>'5-2交易性金融负债'!E26</f>
        <v>0</v>
      </c>
      <c r="D6" s="24">
        <f>'5-2交易性金融负债'!F26</f>
        <v>0</v>
      </c>
      <c r="E6" s="32">
        <f>'5-2交易性金融负债'!G26</f>
        <v>0</v>
      </c>
      <c r="F6" s="32">
        <f t="shared" ref="F6:F16" si="0">E6-D6</f>
        <v>0</v>
      </c>
      <c r="G6" s="63" t="str">
        <f t="shared" ref="G6:G16" si="1">IF(D6=0,"",F6/D6*100)</f>
        <v/>
      </c>
    </row>
    <row r="7" spans="1:7" ht="15.75" customHeight="1">
      <c r="A7" s="50" t="s">
        <v>614</v>
      </c>
      <c r="B7" s="62" t="s">
        <v>173</v>
      </c>
      <c r="C7" s="24">
        <f>'5-3应付票据'!F26</f>
        <v>0</v>
      </c>
      <c r="D7" s="24">
        <f>'5-3应付票据'!G26</f>
        <v>0</v>
      </c>
      <c r="E7" s="24">
        <f>'5-3应付票据'!H26</f>
        <v>0</v>
      </c>
      <c r="F7" s="32">
        <f t="shared" si="0"/>
        <v>0</v>
      </c>
      <c r="G7" s="63" t="str">
        <f t="shared" si="1"/>
        <v/>
      </c>
    </row>
    <row r="8" spans="1:7" ht="15.75" customHeight="1">
      <c r="A8" s="50" t="s">
        <v>615</v>
      </c>
      <c r="B8" s="62" t="s">
        <v>174</v>
      </c>
      <c r="C8" s="24">
        <f>'5-4应付账款'!E87</f>
        <v>0</v>
      </c>
      <c r="D8" s="24">
        <f>'5-4应付账款'!F87</f>
        <v>0</v>
      </c>
      <c r="E8" s="24">
        <f>'5-4应付账款'!G87</f>
        <v>0</v>
      </c>
      <c r="F8" s="32">
        <f t="shared" si="0"/>
        <v>0</v>
      </c>
      <c r="G8" s="63" t="str">
        <f t="shared" si="1"/>
        <v/>
      </c>
    </row>
    <row r="9" spans="1:7" ht="15.75" customHeight="1">
      <c r="A9" s="50" t="s">
        <v>616</v>
      </c>
      <c r="B9" s="62" t="s">
        <v>175</v>
      </c>
      <c r="C9" s="24">
        <f>'5-5预收账款'!E12</f>
        <v>0</v>
      </c>
      <c r="D9" s="24">
        <f>'5-5预收账款'!F12</f>
        <v>0</v>
      </c>
      <c r="E9" s="32">
        <f>'5-5预收账款'!G12</f>
        <v>0</v>
      </c>
      <c r="F9" s="32">
        <f t="shared" si="0"/>
        <v>0</v>
      </c>
      <c r="G9" s="63" t="str">
        <f t="shared" si="1"/>
        <v/>
      </c>
    </row>
    <row r="10" spans="1:7" ht="15.75" customHeight="1">
      <c r="A10" s="50" t="s">
        <v>617</v>
      </c>
      <c r="B10" s="62" t="s">
        <v>176</v>
      </c>
      <c r="C10" s="24">
        <f>'5-6职工薪酬'!D21</f>
        <v>0</v>
      </c>
      <c r="D10" s="24">
        <f>'5-6职工薪酬'!E21</f>
        <v>0</v>
      </c>
      <c r="E10" s="32">
        <f>'5-6职工薪酬'!F21</f>
        <v>0</v>
      </c>
      <c r="F10" s="32">
        <f t="shared" si="0"/>
        <v>0</v>
      </c>
      <c r="G10" s="63" t="str">
        <f t="shared" si="1"/>
        <v/>
      </c>
    </row>
    <row r="11" spans="1:7" ht="15.75" customHeight="1">
      <c r="A11" s="50" t="s">
        <v>618</v>
      </c>
      <c r="B11" s="62" t="s">
        <v>177</v>
      </c>
      <c r="C11" s="24">
        <f>'5-7应交税费'!E14</f>
        <v>0</v>
      </c>
      <c r="D11" s="24">
        <f>'5-7应交税费'!F14</f>
        <v>0</v>
      </c>
      <c r="E11" s="32">
        <f>'5-7应交税费'!G14</f>
        <v>0</v>
      </c>
      <c r="F11" s="32">
        <f t="shared" si="0"/>
        <v>0</v>
      </c>
      <c r="G11" s="63" t="str">
        <f t="shared" si="1"/>
        <v/>
      </c>
    </row>
    <row r="12" spans="1:7" ht="15.75" customHeight="1">
      <c r="A12" s="50" t="s">
        <v>619</v>
      </c>
      <c r="B12" s="62" t="s">
        <v>178</v>
      </c>
      <c r="C12" s="24">
        <f>'5-8应付利息'!G26</f>
        <v>0</v>
      </c>
      <c r="D12" s="24">
        <f>'5-8应付利息'!H26</f>
        <v>0</v>
      </c>
      <c r="E12" s="32">
        <f>'5-8应付利息'!I26</f>
        <v>0</v>
      </c>
      <c r="F12" s="32">
        <f t="shared" si="0"/>
        <v>0</v>
      </c>
      <c r="G12" s="63" t="str">
        <f t="shared" si="1"/>
        <v/>
      </c>
    </row>
    <row r="13" spans="1:7" ht="15.75" customHeight="1">
      <c r="A13" s="50" t="s">
        <v>620</v>
      </c>
      <c r="B13" s="62" t="s">
        <v>621</v>
      </c>
      <c r="C13" s="24">
        <f>'5-9应付股利（利润）'!E26</f>
        <v>0</v>
      </c>
      <c r="D13" s="24">
        <f>'5-9应付股利（利润）'!F26</f>
        <v>0</v>
      </c>
      <c r="E13" s="32">
        <f>'5-9应付股利（利润）'!G26</f>
        <v>0</v>
      </c>
      <c r="F13" s="32">
        <f t="shared" si="0"/>
        <v>0</v>
      </c>
      <c r="G13" s="63" t="str">
        <f t="shared" si="1"/>
        <v/>
      </c>
    </row>
    <row r="14" spans="1:7" ht="15.75" customHeight="1">
      <c r="A14" s="50" t="s">
        <v>622</v>
      </c>
      <c r="B14" s="62" t="s">
        <v>180</v>
      </c>
      <c r="C14" s="24">
        <f>'5-10其他应付款'!E37</f>
        <v>0</v>
      </c>
      <c r="D14" s="24">
        <f>'5-10其他应付款'!F37</f>
        <v>0</v>
      </c>
      <c r="E14" s="32">
        <f>'5-10其他应付款'!G37</f>
        <v>0</v>
      </c>
      <c r="F14" s="32">
        <f t="shared" si="0"/>
        <v>0</v>
      </c>
      <c r="G14" s="63" t="str">
        <f t="shared" si="1"/>
        <v/>
      </c>
    </row>
    <row r="15" spans="1:7" ht="15.75" customHeight="1">
      <c r="A15" s="50" t="s">
        <v>623</v>
      </c>
      <c r="B15" s="62" t="s">
        <v>181</v>
      </c>
      <c r="C15" s="24">
        <f>'5-11一年到期非流动负债'!F27</f>
        <v>0</v>
      </c>
      <c r="D15" s="24">
        <f>'5-11一年到期非流动负债'!G27</f>
        <v>0</v>
      </c>
      <c r="E15" s="32">
        <f>'5-11一年到期非流动负债'!H27</f>
        <v>0</v>
      </c>
      <c r="F15" s="32">
        <f t="shared" si="0"/>
        <v>0</v>
      </c>
      <c r="G15" s="63" t="str">
        <f t="shared" si="1"/>
        <v/>
      </c>
    </row>
    <row r="16" spans="1:7" ht="15.75" customHeight="1">
      <c r="A16" s="50" t="s">
        <v>624</v>
      </c>
      <c r="B16" s="62" t="s">
        <v>182</v>
      </c>
      <c r="C16" s="24">
        <f>'5-12其他流动负债'!E27</f>
        <v>0</v>
      </c>
      <c r="D16" s="24">
        <f>'5-12其他流动负债'!F27</f>
        <v>0</v>
      </c>
      <c r="E16" s="32">
        <f>'5-12其他流动负债'!G27</f>
        <v>0</v>
      </c>
      <c r="F16" s="32">
        <f t="shared" si="0"/>
        <v>0</v>
      </c>
      <c r="G16" s="63" t="str">
        <f t="shared" si="1"/>
        <v/>
      </c>
    </row>
    <row r="17" spans="1:7" ht="15.75" customHeight="1">
      <c r="A17" s="21"/>
      <c r="B17" s="62"/>
      <c r="C17" s="24"/>
      <c r="D17" s="24"/>
      <c r="E17" s="32"/>
      <c r="F17" s="32"/>
      <c r="G17" s="63" t="str">
        <f t="shared" ref="G17:G25" si="2">IF(C17=0,"",F17/C17*100)</f>
        <v/>
      </c>
    </row>
    <row r="18" spans="1:7" ht="15.75" customHeight="1">
      <c r="A18" s="21"/>
      <c r="B18" s="62"/>
      <c r="C18" s="24"/>
      <c r="D18" s="24"/>
      <c r="E18" s="32"/>
      <c r="F18" s="32"/>
      <c r="G18" s="63" t="str">
        <f t="shared" si="2"/>
        <v/>
      </c>
    </row>
    <row r="19" spans="1:7" ht="15.75" customHeight="1">
      <c r="A19" s="21"/>
      <c r="B19" s="62"/>
      <c r="C19" s="24"/>
      <c r="D19" s="24"/>
      <c r="E19" s="32"/>
      <c r="F19" s="32"/>
      <c r="G19" s="63" t="str">
        <f t="shared" si="2"/>
        <v/>
      </c>
    </row>
    <row r="20" spans="1:7" ht="15.75" customHeight="1">
      <c r="A20" s="21"/>
      <c r="B20" s="62"/>
      <c r="C20" s="24"/>
      <c r="D20" s="24"/>
      <c r="E20" s="32"/>
      <c r="F20" s="32"/>
      <c r="G20" s="63" t="str">
        <f t="shared" si="2"/>
        <v/>
      </c>
    </row>
    <row r="21" spans="1:7" ht="15.75" customHeight="1">
      <c r="A21" s="21"/>
      <c r="B21" s="62"/>
      <c r="C21" s="24"/>
      <c r="D21" s="24"/>
      <c r="E21" s="32"/>
      <c r="F21" s="32"/>
      <c r="G21" s="63" t="str">
        <f t="shared" si="2"/>
        <v/>
      </c>
    </row>
    <row r="22" spans="1:7" ht="15.75" customHeight="1">
      <c r="A22" s="21"/>
      <c r="B22" s="62"/>
      <c r="C22" s="24"/>
      <c r="D22" s="24"/>
      <c r="E22" s="32"/>
      <c r="F22" s="32"/>
      <c r="G22" s="63" t="str">
        <f t="shared" si="2"/>
        <v/>
      </c>
    </row>
    <row r="23" spans="1:7" ht="15.75" customHeight="1">
      <c r="A23" s="21"/>
      <c r="B23" s="62"/>
      <c r="C23" s="24"/>
      <c r="D23" s="24"/>
      <c r="E23" s="32"/>
      <c r="F23" s="32"/>
      <c r="G23" s="63" t="str">
        <f t="shared" si="2"/>
        <v/>
      </c>
    </row>
    <row r="24" spans="1:7" ht="15.75" customHeight="1">
      <c r="A24" s="50"/>
      <c r="B24" s="64"/>
      <c r="C24" s="24"/>
      <c r="D24" s="24"/>
      <c r="E24" s="32"/>
      <c r="F24" s="32"/>
      <c r="G24" s="63" t="str">
        <f t="shared" si="2"/>
        <v/>
      </c>
    </row>
    <row r="25" spans="1:7" ht="15.75" customHeight="1">
      <c r="A25" s="50"/>
      <c r="B25" s="64"/>
      <c r="C25" s="24"/>
      <c r="D25" s="24"/>
      <c r="E25" s="32"/>
      <c r="F25" s="32"/>
      <c r="G25" s="63" t="str">
        <f t="shared" si="2"/>
        <v/>
      </c>
    </row>
    <row r="26" spans="1:7" ht="15.75" customHeight="1">
      <c r="A26" s="466" t="s">
        <v>625</v>
      </c>
      <c r="B26" s="437"/>
      <c r="C26" s="24">
        <f>SUM(C5:C25)</f>
        <v>0</v>
      </c>
      <c r="D26" s="24">
        <f>SUM(D5:D25)</f>
        <v>0</v>
      </c>
      <c r="E26" s="24">
        <f>SUM(E5:E25)</f>
        <v>0</v>
      </c>
      <c r="F26" s="24">
        <f>SUM(F5:F25)</f>
        <v>0</v>
      </c>
      <c r="G26" s="63" t="str">
        <f>IF(D26=0,"",F26/D26*100)</f>
        <v/>
      </c>
    </row>
    <row r="27" spans="1:7" ht="15.75" customHeight="1">
      <c r="A27" s="28" t="str">
        <f>'4-17其他非流动资产'!A27</f>
        <v>被评估单位（或产权持有单位）
填表人：</v>
      </c>
      <c r="E27" s="29" t="str">
        <f>IF(封面!C29="","资产评估专业人员："&amp;封面!C15,"资产评估专业人员："&amp;封面!C15&amp;"、"&amp;封面!C29)</f>
        <v>资产评估专业人员：邓晓川、张文斌</v>
      </c>
      <c r="F27" s="29"/>
      <c r="G27" s="29"/>
    </row>
    <row r="28" spans="1:7" ht="15.75" customHeight="1">
      <c r="A28" s="28" t="str">
        <f>'4-17其他非流动资产'!A28</f>
        <v>填表日期：2024年12月5日</v>
      </c>
      <c r="C28" s="66"/>
      <c r="D28" s="66"/>
      <c r="E28" s="66"/>
      <c r="F28" s="66"/>
    </row>
  </sheetData>
  <sheetProtection password="C665" sheet="1" objects="1" scenarios="1"/>
  <mergeCells count="3">
    <mergeCell ref="A1:G1"/>
    <mergeCell ref="A2:G2"/>
    <mergeCell ref="A26:B26"/>
  </mergeCells>
  <phoneticPr fontId="19" type="noConversion"/>
  <printOptions horizontalCentered="1"/>
  <pageMargins left="0.39370078740157499" right="0.39370078740157499" top="0.86614173228346403" bottom="0.86614173228346403" header="1.0629921259842501" footer="0.511811023622047"/>
  <pageSetup paperSize="9" scale="91" fitToHeight="0" orientation="landscape" blackAndWhite="1"/>
  <headerFooter scaleWithDoc="0">
    <oddHeader>&amp;R&amp;"宋体,常规"&amp;10表&amp;"Times New Roman,常规"5
&amp;"宋体,常规"共&amp;"Times New Roman,常规"&amp;N&amp;"宋体,常规"页第&amp;"Times New Roman,常规"&amp;P&amp;"宋体,常规"页</oddHeader>
  </headerFooter>
</worksheet>
</file>

<file path=xl/worksheets/sheet71.xml><?xml version="1.0" encoding="utf-8"?>
<worksheet xmlns="http://schemas.openxmlformats.org/spreadsheetml/2006/main" xmlns:r="http://schemas.openxmlformats.org/officeDocument/2006/relationships">
  <sheetPr codeName="Sheet60">
    <tabColor rgb="FF00B050"/>
  </sheetPr>
  <dimension ref="A1:Q28"/>
  <sheetViews>
    <sheetView workbookViewId="0">
      <pane xSplit="7" ySplit="4" topLeftCell="H5" activePane="bottomRight" state="frozen"/>
      <selection activeCell="D20" sqref="D20"/>
      <selection pane="topRight" activeCell="D20" sqref="D20"/>
      <selection pane="bottomLeft" activeCell="D20" sqref="D20"/>
      <selection pane="bottomRight" activeCell="D20" sqref="D20"/>
    </sheetView>
  </sheetViews>
  <sheetFormatPr defaultColWidth="9" defaultRowHeight="15.75" customHeight="1"/>
  <cols>
    <col min="1" max="1" width="5.5" style="13" customWidth="1"/>
    <col min="2" max="2" width="22" style="13" customWidth="1"/>
    <col min="3" max="3" width="10" style="14" customWidth="1"/>
    <col min="4" max="4" width="8.8984375" style="14" customWidth="1"/>
    <col min="5" max="6" width="7.19921875" style="13" customWidth="1"/>
    <col min="7" max="7" width="10.59765625" style="13" customWidth="1"/>
    <col min="8" max="9" width="13.09765625" style="13" customWidth="1"/>
    <col min="10" max="10" width="15.5" style="13" customWidth="1"/>
    <col min="11" max="11" width="12.8984375" style="13" customWidth="1"/>
    <col min="12" max="12" width="10.59765625" style="13" customWidth="1"/>
    <col min="13" max="16384" width="9" style="13"/>
  </cols>
  <sheetData>
    <row r="1" spans="1:17" s="11" customFormat="1" ht="30" customHeight="1">
      <c r="A1" s="400" t="s">
        <v>626</v>
      </c>
      <c r="B1" s="403"/>
      <c r="C1" s="403"/>
      <c r="D1" s="403"/>
      <c r="E1" s="403"/>
      <c r="F1" s="403"/>
      <c r="G1" s="403"/>
      <c r="H1" s="403"/>
      <c r="I1" s="403"/>
      <c r="J1" s="403"/>
      <c r="K1" s="403"/>
      <c r="L1" s="403"/>
    </row>
    <row r="2" spans="1:17" ht="14.1" customHeight="1">
      <c r="A2" s="387" t="str">
        <f>'5-流动负债汇总'!A2:G2</f>
        <v>评估基准日：2024年12月5日</v>
      </c>
      <c r="B2" s="387"/>
      <c r="C2" s="387"/>
      <c r="D2" s="387"/>
      <c r="E2" s="387"/>
      <c r="F2" s="387"/>
      <c r="G2" s="387"/>
      <c r="H2" s="401"/>
      <c r="I2" s="401"/>
      <c r="J2" s="401"/>
      <c r="K2" s="401"/>
      <c r="L2" s="401"/>
    </row>
    <row r="3" spans="1:17" ht="15.75" customHeight="1">
      <c r="A3" s="16" t="str">
        <f>'4-7-2在建（设备）'!A3</f>
        <v>被评估单位（或产权持有人）：攀枝花市尚亿科技有限责任公司</v>
      </c>
      <c r="L3" s="52" t="s">
        <v>151</v>
      </c>
      <c r="N3" s="406"/>
      <c r="O3" s="406"/>
      <c r="P3" s="406"/>
      <c r="Q3" s="406"/>
    </row>
    <row r="4" spans="1:17" s="12" customFormat="1" ht="15.75" customHeight="1">
      <c r="A4" s="18" t="s">
        <v>152</v>
      </c>
      <c r="B4" s="18" t="s">
        <v>627</v>
      </c>
      <c r="C4" s="19" t="s">
        <v>288</v>
      </c>
      <c r="D4" s="19" t="s">
        <v>397</v>
      </c>
      <c r="E4" s="18" t="s">
        <v>628</v>
      </c>
      <c r="F4" s="18" t="s">
        <v>222</v>
      </c>
      <c r="G4" s="18" t="s">
        <v>629</v>
      </c>
      <c r="H4" s="20" t="str">
        <f>'5-流动负债汇总'!C4</f>
        <v>账面价值</v>
      </c>
      <c r="I4" s="20" t="str">
        <f>'5-流动负债汇总'!D4</f>
        <v>申报价值</v>
      </c>
      <c r="J4" s="18" t="s">
        <v>630</v>
      </c>
      <c r="K4" s="18" t="s">
        <v>118</v>
      </c>
      <c r="L4" s="18" t="s">
        <v>212</v>
      </c>
    </row>
    <row r="5" spans="1:17" ht="15.75" customHeight="1">
      <c r="A5" s="21"/>
      <c r="B5" s="58" t="s">
        <v>631</v>
      </c>
      <c r="C5" s="23">
        <v>42530</v>
      </c>
      <c r="D5" s="23"/>
      <c r="E5" s="23"/>
      <c r="F5" s="21"/>
      <c r="G5" s="32"/>
      <c r="H5" s="32"/>
      <c r="I5" s="25" t="str">
        <f>IF(H5="","",H5)</f>
        <v/>
      </c>
      <c r="J5" s="47"/>
      <c r="K5" s="25" t="str">
        <f>IF(I5="","",I5)</f>
        <v/>
      </c>
      <c r="L5" s="26"/>
    </row>
    <row r="6" spans="1:17" ht="15.75" customHeight="1">
      <c r="A6" s="21"/>
      <c r="B6" s="22"/>
      <c r="C6" s="23"/>
      <c r="D6" s="23"/>
      <c r="E6" s="21"/>
      <c r="F6" s="21"/>
      <c r="G6" s="32"/>
      <c r="H6" s="32"/>
      <c r="I6" s="25" t="str">
        <f t="shared" ref="I6:I25" si="0">IF(H6="","",H6)</f>
        <v/>
      </c>
      <c r="J6" s="47"/>
      <c r="K6" s="25" t="str">
        <f t="shared" ref="K6:K25" si="1">IF(I6="","",I6)</f>
        <v/>
      </c>
      <c r="L6" s="26"/>
    </row>
    <row r="7" spans="1:17" ht="15.75" customHeight="1">
      <c r="A7" s="21"/>
      <c r="B7" s="22"/>
      <c r="C7" s="23"/>
      <c r="D7" s="23"/>
      <c r="E7" s="21"/>
      <c r="F7" s="21"/>
      <c r="G7" s="32"/>
      <c r="H7" s="32"/>
      <c r="I7" s="25" t="str">
        <f t="shared" si="0"/>
        <v/>
      </c>
      <c r="J7" s="47"/>
      <c r="K7" s="25" t="str">
        <f t="shared" si="1"/>
        <v/>
      </c>
      <c r="L7" s="26"/>
    </row>
    <row r="8" spans="1:17" ht="15.75" customHeight="1">
      <c r="A8" s="21"/>
      <c r="B8" s="22"/>
      <c r="C8" s="23"/>
      <c r="D8" s="23"/>
      <c r="E8" s="21"/>
      <c r="F8" s="21"/>
      <c r="G8" s="32"/>
      <c r="H8" s="32"/>
      <c r="I8" s="25" t="str">
        <f t="shared" si="0"/>
        <v/>
      </c>
      <c r="J8" s="47"/>
      <c r="K8" s="25" t="str">
        <f t="shared" si="1"/>
        <v/>
      </c>
      <c r="L8" s="26"/>
    </row>
    <row r="9" spans="1:17" ht="15.75" customHeight="1">
      <c r="A9" s="21"/>
      <c r="B9" s="22"/>
      <c r="C9" s="23"/>
      <c r="D9" s="23"/>
      <c r="E9" s="21"/>
      <c r="F9" s="21"/>
      <c r="G9" s="32"/>
      <c r="H9" s="32"/>
      <c r="I9" s="25" t="str">
        <f t="shared" si="0"/>
        <v/>
      </c>
      <c r="J9" s="47"/>
      <c r="K9" s="25" t="str">
        <f t="shared" si="1"/>
        <v/>
      </c>
      <c r="L9" s="26"/>
    </row>
    <row r="10" spans="1:17" ht="15.75" customHeight="1">
      <c r="A10" s="21"/>
      <c r="B10" s="22"/>
      <c r="C10" s="23"/>
      <c r="D10" s="23"/>
      <c r="E10" s="21"/>
      <c r="F10" s="21"/>
      <c r="G10" s="32"/>
      <c r="H10" s="32"/>
      <c r="I10" s="25" t="str">
        <f t="shared" si="0"/>
        <v/>
      </c>
      <c r="J10" s="47"/>
      <c r="K10" s="25" t="str">
        <f t="shared" si="1"/>
        <v/>
      </c>
      <c r="L10" s="26"/>
    </row>
    <row r="11" spans="1:17" ht="15.75" customHeight="1">
      <c r="A11" s="21"/>
      <c r="B11" s="22"/>
      <c r="C11" s="23"/>
      <c r="D11" s="23"/>
      <c r="E11" s="21"/>
      <c r="F11" s="21"/>
      <c r="G11" s="32"/>
      <c r="H11" s="32"/>
      <c r="I11" s="25" t="str">
        <f t="shared" si="0"/>
        <v/>
      </c>
      <c r="J11" s="47"/>
      <c r="K11" s="25" t="str">
        <f t="shared" si="1"/>
        <v/>
      </c>
      <c r="L11" s="26"/>
    </row>
    <row r="12" spans="1:17" ht="15.75" customHeight="1">
      <c r="A12" s="21"/>
      <c r="B12" s="22"/>
      <c r="C12" s="23"/>
      <c r="D12" s="23"/>
      <c r="E12" s="21"/>
      <c r="F12" s="21"/>
      <c r="G12" s="32"/>
      <c r="H12" s="32"/>
      <c r="I12" s="25" t="str">
        <f t="shared" si="0"/>
        <v/>
      </c>
      <c r="J12" s="47"/>
      <c r="K12" s="25" t="str">
        <f t="shared" si="1"/>
        <v/>
      </c>
      <c r="L12" s="26"/>
    </row>
    <row r="13" spans="1:17" ht="15.75" customHeight="1">
      <c r="A13" s="21"/>
      <c r="B13" s="22"/>
      <c r="C13" s="23"/>
      <c r="D13" s="23"/>
      <c r="E13" s="21"/>
      <c r="F13" s="21"/>
      <c r="G13" s="32"/>
      <c r="H13" s="32"/>
      <c r="I13" s="25" t="str">
        <f t="shared" si="0"/>
        <v/>
      </c>
      <c r="J13" s="47"/>
      <c r="K13" s="25" t="str">
        <f t="shared" si="1"/>
        <v/>
      </c>
      <c r="L13" s="26"/>
    </row>
    <row r="14" spans="1:17" ht="15.75" customHeight="1">
      <c r="A14" s="21"/>
      <c r="B14" s="22"/>
      <c r="C14" s="23"/>
      <c r="D14" s="23"/>
      <c r="E14" s="21"/>
      <c r="F14" s="21"/>
      <c r="G14" s="32"/>
      <c r="H14" s="32"/>
      <c r="I14" s="25" t="str">
        <f t="shared" si="0"/>
        <v/>
      </c>
      <c r="J14" s="47"/>
      <c r="K14" s="25" t="str">
        <f t="shared" si="1"/>
        <v/>
      </c>
      <c r="L14" s="26"/>
    </row>
    <row r="15" spans="1:17" ht="15.75" customHeight="1">
      <c r="A15" s="21"/>
      <c r="B15" s="22"/>
      <c r="C15" s="23"/>
      <c r="D15" s="23"/>
      <c r="E15" s="21"/>
      <c r="F15" s="21"/>
      <c r="G15" s="32"/>
      <c r="H15" s="32"/>
      <c r="I15" s="25" t="str">
        <f t="shared" si="0"/>
        <v/>
      </c>
      <c r="J15" s="47"/>
      <c r="K15" s="25" t="str">
        <f t="shared" si="1"/>
        <v/>
      </c>
      <c r="L15" s="26"/>
    </row>
    <row r="16" spans="1:17" ht="15.75" customHeight="1">
      <c r="A16" s="21"/>
      <c r="B16" s="22"/>
      <c r="C16" s="23"/>
      <c r="D16" s="23"/>
      <c r="E16" s="21"/>
      <c r="F16" s="21"/>
      <c r="G16" s="32"/>
      <c r="H16" s="32"/>
      <c r="I16" s="25" t="str">
        <f t="shared" si="0"/>
        <v/>
      </c>
      <c r="J16" s="47"/>
      <c r="K16" s="25" t="str">
        <f t="shared" si="1"/>
        <v/>
      </c>
      <c r="L16" s="26"/>
    </row>
    <row r="17" spans="1:12" ht="15.75" customHeight="1">
      <c r="A17" s="21"/>
      <c r="B17" s="22"/>
      <c r="C17" s="23"/>
      <c r="D17" s="23"/>
      <c r="E17" s="21"/>
      <c r="F17" s="21"/>
      <c r="G17" s="32"/>
      <c r="H17" s="32"/>
      <c r="I17" s="25" t="str">
        <f t="shared" si="0"/>
        <v/>
      </c>
      <c r="J17" s="47"/>
      <c r="K17" s="25" t="str">
        <f t="shared" si="1"/>
        <v/>
      </c>
      <c r="L17" s="26"/>
    </row>
    <row r="18" spans="1:12" ht="15.75" customHeight="1">
      <c r="A18" s="21"/>
      <c r="B18" s="22"/>
      <c r="C18" s="23"/>
      <c r="D18" s="23"/>
      <c r="E18" s="21"/>
      <c r="F18" s="21"/>
      <c r="G18" s="32"/>
      <c r="H18" s="32"/>
      <c r="I18" s="25" t="str">
        <f t="shared" si="0"/>
        <v/>
      </c>
      <c r="J18" s="47"/>
      <c r="K18" s="25" t="str">
        <f t="shared" si="1"/>
        <v/>
      </c>
      <c r="L18" s="26"/>
    </row>
    <row r="19" spans="1:12" ht="15.75" customHeight="1">
      <c r="A19" s="21"/>
      <c r="B19" s="22"/>
      <c r="C19" s="23"/>
      <c r="D19" s="23"/>
      <c r="E19" s="21"/>
      <c r="F19" s="21"/>
      <c r="G19" s="32"/>
      <c r="H19" s="32"/>
      <c r="I19" s="25" t="str">
        <f t="shared" si="0"/>
        <v/>
      </c>
      <c r="J19" s="47"/>
      <c r="K19" s="25" t="str">
        <f t="shared" si="1"/>
        <v/>
      </c>
      <c r="L19" s="26"/>
    </row>
    <row r="20" spans="1:12" ht="15.75" customHeight="1">
      <c r="A20" s="21"/>
      <c r="B20" s="22"/>
      <c r="C20" s="23"/>
      <c r="D20" s="23"/>
      <c r="E20" s="21"/>
      <c r="F20" s="21"/>
      <c r="G20" s="32"/>
      <c r="H20" s="32"/>
      <c r="I20" s="25" t="str">
        <f t="shared" si="0"/>
        <v/>
      </c>
      <c r="J20" s="47"/>
      <c r="K20" s="25" t="str">
        <f t="shared" si="1"/>
        <v/>
      </c>
      <c r="L20" s="26"/>
    </row>
    <row r="21" spans="1:12" ht="15.75" customHeight="1">
      <c r="A21" s="21"/>
      <c r="B21" s="22"/>
      <c r="C21" s="23"/>
      <c r="D21" s="23"/>
      <c r="E21" s="21"/>
      <c r="F21" s="21"/>
      <c r="G21" s="32"/>
      <c r="H21" s="32"/>
      <c r="I21" s="25" t="str">
        <f t="shared" si="0"/>
        <v/>
      </c>
      <c r="J21" s="47"/>
      <c r="K21" s="25" t="str">
        <f t="shared" si="1"/>
        <v/>
      </c>
      <c r="L21" s="26"/>
    </row>
    <row r="22" spans="1:12" ht="15.75" customHeight="1">
      <c r="A22" s="21"/>
      <c r="B22" s="22"/>
      <c r="C22" s="23"/>
      <c r="D22" s="23"/>
      <c r="E22" s="21"/>
      <c r="F22" s="21"/>
      <c r="G22" s="32"/>
      <c r="H22" s="32"/>
      <c r="I22" s="25" t="str">
        <f t="shared" si="0"/>
        <v/>
      </c>
      <c r="J22" s="47"/>
      <c r="K22" s="25" t="str">
        <f t="shared" si="1"/>
        <v/>
      </c>
      <c r="L22" s="26"/>
    </row>
    <row r="23" spans="1:12" ht="15.75" customHeight="1">
      <c r="A23" s="21"/>
      <c r="B23" s="22"/>
      <c r="C23" s="23"/>
      <c r="D23" s="23"/>
      <c r="E23" s="21"/>
      <c r="F23" s="21"/>
      <c r="G23" s="32"/>
      <c r="H23" s="32"/>
      <c r="I23" s="25" t="str">
        <f t="shared" si="0"/>
        <v/>
      </c>
      <c r="J23" s="47"/>
      <c r="K23" s="25" t="str">
        <f t="shared" si="1"/>
        <v/>
      </c>
      <c r="L23" s="26"/>
    </row>
    <row r="24" spans="1:12" ht="15.75" customHeight="1">
      <c r="A24" s="21"/>
      <c r="B24" s="22"/>
      <c r="C24" s="23"/>
      <c r="D24" s="23"/>
      <c r="E24" s="21"/>
      <c r="F24" s="21"/>
      <c r="G24" s="32"/>
      <c r="H24" s="32"/>
      <c r="I24" s="25" t="str">
        <f t="shared" si="0"/>
        <v/>
      </c>
      <c r="J24" s="47"/>
      <c r="K24" s="25" t="str">
        <f t="shared" si="1"/>
        <v/>
      </c>
      <c r="L24" s="26"/>
    </row>
    <row r="25" spans="1:12" ht="15.75" customHeight="1">
      <c r="A25" s="21"/>
      <c r="B25" s="22"/>
      <c r="C25" s="23"/>
      <c r="D25" s="23"/>
      <c r="E25" s="21"/>
      <c r="F25" s="21"/>
      <c r="G25" s="32"/>
      <c r="H25" s="32"/>
      <c r="I25" s="25" t="str">
        <f t="shared" si="0"/>
        <v/>
      </c>
      <c r="J25" s="47"/>
      <c r="K25" s="25" t="str">
        <f t="shared" si="1"/>
        <v/>
      </c>
      <c r="L25" s="26"/>
    </row>
    <row r="26" spans="1:12" ht="15.75" customHeight="1">
      <c r="A26" s="393" t="s">
        <v>283</v>
      </c>
      <c r="B26" s="394"/>
      <c r="C26" s="23"/>
      <c r="D26" s="23"/>
      <c r="E26" s="21"/>
      <c r="F26" s="21"/>
      <c r="G26" s="32"/>
      <c r="H26" s="32">
        <f>SUM(H5:H25)</f>
        <v>0</v>
      </c>
      <c r="I26" s="32">
        <f>SUM(I5:I25)</f>
        <v>0</v>
      </c>
      <c r="J26" s="32"/>
      <c r="K26" s="32">
        <f>SUM(K5:K25)</f>
        <v>0</v>
      </c>
      <c r="L26" s="26"/>
    </row>
    <row r="27" spans="1:12" ht="15.75" customHeight="1">
      <c r="A27" s="28" t="str">
        <f>'5-流动负债汇总'!A27</f>
        <v>被评估单位（或产权持有单位）
填表人：</v>
      </c>
      <c r="B27" s="28"/>
      <c r="H27" s="29" t="str">
        <f>'5-流动负债汇总'!E27</f>
        <v>资产评估专业人员：邓晓川、张文斌</v>
      </c>
      <c r="I27" s="29"/>
      <c r="J27" s="29"/>
      <c r="K27" s="29"/>
      <c r="L27" s="29"/>
    </row>
    <row r="28" spans="1:12" ht="15.75" customHeight="1">
      <c r="A28" s="28" t="str">
        <f>'5-流动负债汇总'!A28</f>
        <v>填表日期：2024年12月5日</v>
      </c>
      <c r="B28" s="28"/>
    </row>
  </sheetData>
  <mergeCells count="4">
    <mergeCell ref="A1:L1"/>
    <mergeCell ref="A2:L2"/>
    <mergeCell ref="N3:Q3"/>
    <mergeCell ref="A26:B26"/>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Roman,常规"5-1
&amp;"宋体,常规"共&amp;"Times New Roman,常规"&amp;N&amp;"宋体,常规"页第&amp;"Times New Roman,常规"&amp;P&amp;"宋体,常规"页</oddHeader>
  </headerFooter>
  <legacyDrawing r:id="rId1"/>
</worksheet>
</file>

<file path=xl/worksheets/sheet72.xml><?xml version="1.0" encoding="utf-8"?>
<worksheet xmlns="http://schemas.openxmlformats.org/spreadsheetml/2006/main" xmlns:r="http://schemas.openxmlformats.org/officeDocument/2006/relationships">
  <sheetPr>
    <pageSetUpPr fitToPage="1"/>
  </sheetPr>
  <dimension ref="A1:H28"/>
  <sheetViews>
    <sheetView workbookViewId="0">
      <pane xSplit="4" ySplit="4" topLeftCell="E5" activePane="bottomRight" state="frozen"/>
      <selection sqref="A1:I1"/>
      <selection pane="topRight" sqref="A1:I1"/>
      <selection pane="bottomLeft" sqref="A1:I1"/>
      <selection pane="bottomRight" sqref="A1:I1"/>
    </sheetView>
  </sheetViews>
  <sheetFormatPr defaultColWidth="9" defaultRowHeight="15.75" customHeight="1"/>
  <cols>
    <col min="1" max="1" width="5.69921875" style="13" customWidth="1"/>
    <col min="2" max="2" width="29.5" style="13" customWidth="1"/>
    <col min="3" max="3" width="12.19921875" style="14" customWidth="1"/>
    <col min="4" max="4" width="18" style="13" customWidth="1"/>
    <col min="5" max="6" width="16.5" style="13" customWidth="1"/>
    <col min="7" max="7" width="17.5" style="13" customWidth="1"/>
    <col min="8" max="8" width="23.59765625" style="13" customWidth="1"/>
    <col min="9" max="16384" width="9" style="13"/>
  </cols>
  <sheetData>
    <row r="1" spans="1:8" s="11" customFormat="1" ht="30" customHeight="1">
      <c r="A1" s="400" t="s">
        <v>632</v>
      </c>
      <c r="B1" s="403"/>
      <c r="C1" s="403"/>
      <c r="D1" s="403"/>
      <c r="E1" s="403"/>
      <c r="F1" s="403"/>
      <c r="G1" s="403"/>
      <c r="H1" s="403"/>
    </row>
    <row r="2" spans="1:8" ht="14.1" customHeight="1">
      <c r="A2" s="387" t="str">
        <f>'5-1短期借款'!A2:L2</f>
        <v>评估基准日：2024年12月5日</v>
      </c>
      <c r="B2" s="387"/>
      <c r="C2" s="387"/>
      <c r="D2" s="387"/>
      <c r="E2" s="387"/>
      <c r="F2" s="387"/>
      <c r="G2" s="387"/>
      <c r="H2" s="401"/>
    </row>
    <row r="3" spans="1:8" ht="15.75" customHeight="1">
      <c r="A3" s="16" t="str">
        <f>'5-1短期借款'!A3</f>
        <v>被评估单位（或产权持有人）：攀枝花市尚亿科技有限责任公司</v>
      </c>
      <c r="H3" s="17" t="s">
        <v>151</v>
      </c>
    </row>
    <row r="4" spans="1:8" s="12" customFormat="1" ht="15.75" customHeight="1">
      <c r="A4" s="18" t="s">
        <v>152</v>
      </c>
      <c r="B4" s="18" t="s">
        <v>280</v>
      </c>
      <c r="C4" s="19" t="s">
        <v>288</v>
      </c>
      <c r="D4" s="18" t="s">
        <v>287</v>
      </c>
      <c r="E4" s="20" t="str">
        <f>'5-1短期借款'!H4</f>
        <v>账面价值</v>
      </c>
      <c r="F4" s="20" t="str">
        <f>'5-1短期借款'!I4</f>
        <v>申报价值</v>
      </c>
      <c r="G4" s="18" t="s">
        <v>118</v>
      </c>
      <c r="H4" s="18" t="s">
        <v>212</v>
      </c>
    </row>
    <row r="5" spans="1:8" ht="15.75" customHeight="1">
      <c r="A5" s="21"/>
      <c r="B5" s="22"/>
      <c r="C5" s="23"/>
      <c r="D5" s="21"/>
      <c r="E5" s="32"/>
      <c r="F5" s="25" t="str">
        <f>IF(E5="","",E5)</f>
        <v/>
      </c>
      <c r="G5" s="25" t="str">
        <f>IF(F5="","",F5)</f>
        <v/>
      </c>
      <c r="H5" s="26"/>
    </row>
    <row r="6" spans="1:8" ht="15.75" customHeight="1">
      <c r="A6" s="21"/>
      <c r="B6" s="22"/>
      <c r="C6" s="23"/>
      <c r="D6" s="21"/>
      <c r="E6" s="32"/>
      <c r="F6" s="25" t="str">
        <f t="shared" ref="F6:G25" si="0">IF(E6="","",E6)</f>
        <v/>
      </c>
      <c r="G6" s="25" t="str">
        <f t="shared" si="0"/>
        <v/>
      </c>
      <c r="H6" s="26"/>
    </row>
    <row r="7" spans="1:8" ht="15.75" customHeight="1">
      <c r="A7" s="21"/>
      <c r="B7" s="22"/>
      <c r="C7" s="23"/>
      <c r="D7" s="21"/>
      <c r="E7" s="32"/>
      <c r="F7" s="25" t="str">
        <f t="shared" si="0"/>
        <v/>
      </c>
      <c r="G7" s="25" t="str">
        <f t="shared" si="0"/>
        <v/>
      </c>
      <c r="H7" s="26"/>
    </row>
    <row r="8" spans="1:8" ht="15.75" customHeight="1">
      <c r="A8" s="21"/>
      <c r="B8" s="22"/>
      <c r="C8" s="23"/>
      <c r="D8" s="21"/>
      <c r="E8" s="32"/>
      <c r="F8" s="25" t="str">
        <f t="shared" si="0"/>
        <v/>
      </c>
      <c r="G8" s="25" t="str">
        <f t="shared" si="0"/>
        <v/>
      </c>
      <c r="H8" s="26"/>
    </row>
    <row r="9" spans="1:8" ht="15.75" customHeight="1">
      <c r="A9" s="21"/>
      <c r="B9" s="22"/>
      <c r="C9" s="23"/>
      <c r="D9" s="21"/>
      <c r="E9" s="32"/>
      <c r="F9" s="25" t="str">
        <f t="shared" si="0"/>
        <v/>
      </c>
      <c r="G9" s="25" t="str">
        <f t="shared" si="0"/>
        <v/>
      </c>
      <c r="H9" s="26"/>
    </row>
    <row r="10" spans="1:8" ht="15.75" customHeight="1">
      <c r="A10" s="21"/>
      <c r="B10" s="22"/>
      <c r="C10" s="23"/>
      <c r="D10" s="21"/>
      <c r="E10" s="32"/>
      <c r="F10" s="25" t="str">
        <f t="shared" si="0"/>
        <v/>
      </c>
      <c r="G10" s="25" t="str">
        <f t="shared" si="0"/>
        <v/>
      </c>
      <c r="H10" s="26"/>
    </row>
    <row r="11" spans="1:8" ht="15.75" customHeight="1">
      <c r="A11" s="21"/>
      <c r="B11" s="22"/>
      <c r="C11" s="23"/>
      <c r="D11" s="21"/>
      <c r="E11" s="32"/>
      <c r="F11" s="25" t="str">
        <f t="shared" si="0"/>
        <v/>
      </c>
      <c r="G11" s="25" t="str">
        <f t="shared" si="0"/>
        <v/>
      </c>
      <c r="H11" s="26"/>
    </row>
    <row r="12" spans="1:8" ht="15.75" customHeight="1">
      <c r="A12" s="21"/>
      <c r="B12" s="22"/>
      <c r="C12" s="23"/>
      <c r="D12" s="21"/>
      <c r="E12" s="32"/>
      <c r="F12" s="25" t="str">
        <f t="shared" si="0"/>
        <v/>
      </c>
      <c r="G12" s="25" t="str">
        <f t="shared" si="0"/>
        <v/>
      </c>
      <c r="H12" s="26"/>
    </row>
    <row r="13" spans="1:8" ht="15.75" customHeight="1">
      <c r="A13" s="21"/>
      <c r="B13" s="22"/>
      <c r="C13" s="23"/>
      <c r="D13" s="21"/>
      <c r="E13" s="32"/>
      <c r="F13" s="25" t="str">
        <f t="shared" si="0"/>
        <v/>
      </c>
      <c r="G13" s="25" t="str">
        <f t="shared" si="0"/>
        <v/>
      </c>
      <c r="H13" s="26"/>
    </row>
    <row r="14" spans="1:8" ht="15.75" customHeight="1">
      <c r="A14" s="21"/>
      <c r="B14" s="22"/>
      <c r="C14" s="23"/>
      <c r="D14" s="21"/>
      <c r="E14" s="32"/>
      <c r="F14" s="25" t="str">
        <f t="shared" si="0"/>
        <v/>
      </c>
      <c r="G14" s="25" t="str">
        <f t="shared" si="0"/>
        <v/>
      </c>
      <c r="H14" s="26"/>
    </row>
    <row r="15" spans="1:8" ht="15.75" customHeight="1">
      <c r="A15" s="21"/>
      <c r="B15" s="22"/>
      <c r="C15" s="23"/>
      <c r="D15" s="21"/>
      <c r="E15" s="32"/>
      <c r="F15" s="25" t="str">
        <f t="shared" si="0"/>
        <v/>
      </c>
      <c r="G15" s="25" t="str">
        <f t="shared" si="0"/>
        <v/>
      </c>
      <c r="H15" s="26"/>
    </row>
    <row r="16" spans="1:8" ht="15.75" customHeight="1">
      <c r="A16" s="21"/>
      <c r="B16" s="22"/>
      <c r="C16" s="23"/>
      <c r="D16" s="21"/>
      <c r="E16" s="32"/>
      <c r="F16" s="25" t="str">
        <f t="shared" si="0"/>
        <v/>
      </c>
      <c r="G16" s="25" t="str">
        <f t="shared" si="0"/>
        <v/>
      </c>
      <c r="H16" s="26"/>
    </row>
    <row r="17" spans="1:8" ht="15.75" customHeight="1">
      <c r="A17" s="21"/>
      <c r="B17" s="22"/>
      <c r="C17" s="23"/>
      <c r="D17" s="21"/>
      <c r="E17" s="32"/>
      <c r="F17" s="25" t="str">
        <f t="shared" si="0"/>
        <v/>
      </c>
      <c r="G17" s="25" t="str">
        <f t="shared" si="0"/>
        <v/>
      </c>
      <c r="H17" s="26"/>
    </row>
    <row r="18" spans="1:8" ht="15.75" customHeight="1">
      <c r="A18" s="21"/>
      <c r="B18" s="22"/>
      <c r="C18" s="23"/>
      <c r="D18" s="21"/>
      <c r="E18" s="32"/>
      <c r="F18" s="25" t="str">
        <f t="shared" si="0"/>
        <v/>
      </c>
      <c r="G18" s="25" t="str">
        <f t="shared" si="0"/>
        <v/>
      </c>
      <c r="H18" s="26"/>
    </row>
    <row r="19" spans="1:8" ht="15.75" customHeight="1">
      <c r="A19" s="21"/>
      <c r="B19" s="22"/>
      <c r="C19" s="23"/>
      <c r="D19" s="21"/>
      <c r="E19" s="32"/>
      <c r="F19" s="25" t="str">
        <f t="shared" si="0"/>
        <v/>
      </c>
      <c r="G19" s="25" t="str">
        <f t="shared" si="0"/>
        <v/>
      </c>
      <c r="H19" s="26"/>
    </row>
    <row r="20" spans="1:8" ht="15.75" customHeight="1">
      <c r="A20" s="21"/>
      <c r="B20" s="22"/>
      <c r="C20" s="23"/>
      <c r="D20" s="21"/>
      <c r="E20" s="32"/>
      <c r="F20" s="25" t="str">
        <f t="shared" si="0"/>
        <v/>
      </c>
      <c r="G20" s="25" t="str">
        <f t="shared" si="0"/>
        <v/>
      </c>
      <c r="H20" s="26"/>
    </row>
    <row r="21" spans="1:8" ht="15.75" customHeight="1">
      <c r="A21" s="21"/>
      <c r="B21" s="22"/>
      <c r="C21" s="23"/>
      <c r="D21" s="21"/>
      <c r="E21" s="32"/>
      <c r="F21" s="25" t="str">
        <f t="shared" si="0"/>
        <v/>
      </c>
      <c r="G21" s="25" t="str">
        <f t="shared" si="0"/>
        <v/>
      </c>
      <c r="H21" s="26"/>
    </row>
    <row r="22" spans="1:8" ht="15.75" customHeight="1">
      <c r="A22" s="21"/>
      <c r="B22" s="22"/>
      <c r="C22" s="23"/>
      <c r="D22" s="21"/>
      <c r="E22" s="32"/>
      <c r="F22" s="25" t="str">
        <f t="shared" si="0"/>
        <v/>
      </c>
      <c r="G22" s="25" t="str">
        <f t="shared" si="0"/>
        <v/>
      </c>
      <c r="H22" s="26"/>
    </row>
    <row r="23" spans="1:8" ht="15.75" customHeight="1">
      <c r="A23" s="21"/>
      <c r="B23" s="22"/>
      <c r="C23" s="23"/>
      <c r="D23" s="21"/>
      <c r="E23" s="32"/>
      <c r="F23" s="25" t="str">
        <f t="shared" si="0"/>
        <v/>
      </c>
      <c r="G23" s="25" t="str">
        <f t="shared" si="0"/>
        <v/>
      </c>
      <c r="H23" s="26"/>
    </row>
    <row r="24" spans="1:8" ht="15.75" customHeight="1">
      <c r="A24" s="21"/>
      <c r="B24" s="22"/>
      <c r="C24" s="23"/>
      <c r="D24" s="21"/>
      <c r="E24" s="32"/>
      <c r="F24" s="25" t="str">
        <f t="shared" si="0"/>
        <v/>
      </c>
      <c r="G24" s="25" t="str">
        <f t="shared" si="0"/>
        <v/>
      </c>
      <c r="H24" s="26"/>
    </row>
    <row r="25" spans="1:8" ht="15.75" customHeight="1">
      <c r="A25" s="21"/>
      <c r="B25" s="22"/>
      <c r="C25" s="23"/>
      <c r="D25" s="21"/>
      <c r="E25" s="32"/>
      <c r="F25" s="25" t="str">
        <f t="shared" si="0"/>
        <v/>
      </c>
      <c r="G25" s="25" t="str">
        <f t="shared" si="0"/>
        <v/>
      </c>
      <c r="H25" s="26"/>
    </row>
    <row r="26" spans="1:8" ht="15.75" customHeight="1">
      <c r="A26" s="393" t="s">
        <v>283</v>
      </c>
      <c r="B26" s="394"/>
      <c r="C26" s="23"/>
      <c r="D26" s="21"/>
      <c r="E26" s="32">
        <f>SUM(E5:E25)</f>
        <v>0</v>
      </c>
      <c r="F26" s="32">
        <f>SUM(F5:F25)</f>
        <v>0</v>
      </c>
      <c r="G26" s="32">
        <f>SUM(G5:G25)</f>
        <v>0</v>
      </c>
      <c r="H26" s="26"/>
    </row>
    <row r="27" spans="1:8" ht="15.75" customHeight="1">
      <c r="A27" s="28" t="str">
        <f>'5-1短期借款'!A27</f>
        <v>被评估单位（或产权持有单位）
填表人：</v>
      </c>
      <c r="B27" s="28"/>
      <c r="D27" s="28"/>
      <c r="E27" s="29" t="str">
        <f>'5-1短期借款'!H27</f>
        <v>资产评估专业人员：邓晓川、张文斌</v>
      </c>
      <c r="F27" s="29"/>
      <c r="G27" s="30"/>
      <c r="H27" s="30"/>
    </row>
    <row r="28" spans="1:8" ht="15.75" customHeight="1">
      <c r="A28" s="28" t="str">
        <f>'5-1短期借款'!A28</f>
        <v>填表日期：2024年12月5日</v>
      </c>
      <c r="B28" s="28"/>
      <c r="D28" s="28"/>
    </row>
  </sheetData>
  <mergeCells count="3">
    <mergeCell ref="A1:H1"/>
    <mergeCell ref="A2:H2"/>
    <mergeCell ref="A26:B26"/>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Roman,常规"5-2
&amp;"宋体,常规"共&amp;"Times New Roman,常规"&amp;N&amp;"宋体,常规"页第&amp;"Times New Roman,常规"&amp;P&amp;"宋体,常规"页</oddHeader>
  </headerFooter>
  <legacyDrawing r:id="rId1"/>
</worksheet>
</file>

<file path=xl/worksheets/sheet73.xml><?xml version="1.0" encoding="utf-8"?>
<worksheet xmlns="http://schemas.openxmlformats.org/spreadsheetml/2006/main" xmlns:r="http://schemas.openxmlformats.org/officeDocument/2006/relationships">
  <sheetPr codeName="Sheet61">
    <pageSetUpPr fitToPage="1"/>
  </sheetPr>
  <dimension ref="A1:I28"/>
  <sheetViews>
    <sheetView workbookViewId="0">
      <pane xSplit="5" ySplit="4" topLeftCell="F14" activePane="bottomRight" state="frozen"/>
      <selection sqref="A1:H1"/>
      <selection pane="topRight" sqref="A1:H1"/>
      <selection pane="bottomLeft" sqref="A1:H1"/>
      <selection pane="bottomRight" sqref="A1:I1"/>
    </sheetView>
  </sheetViews>
  <sheetFormatPr defaultColWidth="9" defaultRowHeight="15.75" customHeight="1"/>
  <cols>
    <col min="1" max="1" width="6.19921875" style="13" customWidth="1"/>
    <col min="2" max="2" width="32.8984375" style="13" customWidth="1"/>
    <col min="3" max="3" width="11" style="14" customWidth="1"/>
    <col min="4" max="4" width="11.69921875" style="14" customWidth="1"/>
    <col min="5" max="5" width="10" style="13" customWidth="1"/>
    <col min="6" max="7" width="16.59765625" style="13" customWidth="1"/>
    <col min="8" max="8" width="16" style="13" customWidth="1"/>
    <col min="9" max="9" width="18.3984375" style="13" customWidth="1"/>
    <col min="10" max="16384" width="9" style="13"/>
  </cols>
  <sheetData>
    <row r="1" spans="1:9" s="11" customFormat="1" ht="30" customHeight="1">
      <c r="A1" s="400" t="s">
        <v>633</v>
      </c>
      <c r="B1" s="403"/>
      <c r="C1" s="403"/>
      <c r="D1" s="403"/>
      <c r="E1" s="403"/>
      <c r="F1" s="403"/>
      <c r="G1" s="403"/>
      <c r="H1" s="403"/>
      <c r="I1" s="403"/>
    </row>
    <row r="2" spans="1:9" ht="14.1" customHeight="1">
      <c r="A2" s="387" t="str">
        <f>'5-2交易性金融负债'!A2:H2</f>
        <v>评估基准日：2024年12月5日</v>
      </c>
      <c r="B2" s="387"/>
      <c r="C2" s="387"/>
      <c r="D2" s="387"/>
      <c r="E2" s="387"/>
      <c r="F2" s="387"/>
      <c r="G2" s="387"/>
      <c r="H2" s="401"/>
      <c r="I2" s="401"/>
    </row>
    <row r="3" spans="1:9" ht="15.75" customHeight="1">
      <c r="A3" s="16" t="str">
        <f>'5-2交易性金融负债'!A3</f>
        <v>被评估单位（或产权持有人）：攀枝花市尚亿科技有限责任公司</v>
      </c>
      <c r="I3" s="17" t="s">
        <v>151</v>
      </c>
    </row>
    <row r="4" spans="1:9" s="12" customFormat="1" ht="15.75" customHeight="1">
      <c r="A4" s="18" t="s">
        <v>152</v>
      </c>
      <c r="B4" s="18" t="s">
        <v>280</v>
      </c>
      <c r="C4" s="19" t="s">
        <v>288</v>
      </c>
      <c r="D4" s="19" t="s">
        <v>397</v>
      </c>
      <c r="E4" s="18" t="s">
        <v>272</v>
      </c>
      <c r="F4" s="20" t="str">
        <f>'5-2交易性金融负债'!E4</f>
        <v>账面价值</v>
      </c>
      <c r="G4" s="20" t="str">
        <f>'5-2交易性金融负债'!F4</f>
        <v>申报价值</v>
      </c>
      <c r="H4" s="18" t="s">
        <v>118</v>
      </c>
      <c r="I4" s="18" t="s">
        <v>212</v>
      </c>
    </row>
    <row r="5" spans="1:9" ht="15.75" customHeight="1">
      <c r="A5" s="21"/>
      <c r="B5" s="22"/>
      <c r="C5" s="23"/>
      <c r="D5" s="23"/>
      <c r="E5" s="21"/>
      <c r="F5" s="32"/>
      <c r="G5" s="25" t="str">
        <f>IF(F5="","",F5)</f>
        <v/>
      </c>
      <c r="H5" s="25" t="str">
        <f>IF(G5="","",G5)</f>
        <v/>
      </c>
      <c r="I5" s="26"/>
    </row>
    <row r="6" spans="1:9" ht="15.75" customHeight="1">
      <c r="A6" s="21"/>
      <c r="B6" s="22"/>
      <c r="C6" s="23"/>
      <c r="D6" s="23"/>
      <c r="E6" s="21"/>
      <c r="F6" s="32"/>
      <c r="G6" s="25" t="str">
        <f t="shared" ref="G6:H25" si="0">IF(F6="","",F6)</f>
        <v/>
      </c>
      <c r="H6" s="25" t="str">
        <f t="shared" si="0"/>
        <v/>
      </c>
      <c r="I6" s="26"/>
    </row>
    <row r="7" spans="1:9" ht="15.75" customHeight="1">
      <c r="A7" s="21"/>
      <c r="B7" s="22"/>
      <c r="C7" s="23"/>
      <c r="D7" s="23"/>
      <c r="E7" s="21"/>
      <c r="F7" s="32"/>
      <c r="G7" s="25" t="str">
        <f t="shared" si="0"/>
        <v/>
      </c>
      <c r="H7" s="25" t="str">
        <f t="shared" si="0"/>
        <v/>
      </c>
      <c r="I7" s="26"/>
    </row>
    <row r="8" spans="1:9" ht="15.75" customHeight="1">
      <c r="A8" s="21"/>
      <c r="B8" s="22"/>
      <c r="C8" s="23"/>
      <c r="D8" s="23"/>
      <c r="E8" s="21"/>
      <c r="F8" s="32"/>
      <c r="G8" s="25" t="str">
        <f t="shared" si="0"/>
        <v/>
      </c>
      <c r="H8" s="25" t="str">
        <f t="shared" si="0"/>
        <v/>
      </c>
      <c r="I8" s="26"/>
    </row>
    <row r="9" spans="1:9" ht="15.75" customHeight="1">
      <c r="A9" s="21"/>
      <c r="B9" s="22"/>
      <c r="C9" s="23"/>
      <c r="D9" s="23"/>
      <c r="E9" s="21"/>
      <c r="F9" s="32"/>
      <c r="G9" s="25" t="str">
        <f t="shared" si="0"/>
        <v/>
      </c>
      <c r="H9" s="25" t="str">
        <f t="shared" si="0"/>
        <v/>
      </c>
      <c r="I9" s="26"/>
    </row>
    <row r="10" spans="1:9" ht="15.75" customHeight="1">
      <c r="A10" s="21"/>
      <c r="B10" s="22"/>
      <c r="C10" s="23"/>
      <c r="D10" s="23"/>
      <c r="E10" s="21"/>
      <c r="F10" s="32"/>
      <c r="G10" s="25" t="str">
        <f t="shared" si="0"/>
        <v/>
      </c>
      <c r="H10" s="25" t="str">
        <f t="shared" si="0"/>
        <v/>
      </c>
      <c r="I10" s="26"/>
    </row>
    <row r="11" spans="1:9" ht="15.75" customHeight="1">
      <c r="A11" s="21"/>
      <c r="B11" s="22"/>
      <c r="C11" s="23"/>
      <c r="D11" s="23"/>
      <c r="E11" s="21"/>
      <c r="F11" s="32"/>
      <c r="G11" s="25" t="str">
        <f t="shared" si="0"/>
        <v/>
      </c>
      <c r="H11" s="25" t="str">
        <f t="shared" si="0"/>
        <v/>
      </c>
      <c r="I11" s="26"/>
    </row>
    <row r="12" spans="1:9" ht="15.75" customHeight="1">
      <c r="A12" s="21"/>
      <c r="B12" s="22"/>
      <c r="C12" s="23"/>
      <c r="D12" s="23"/>
      <c r="E12" s="21"/>
      <c r="F12" s="32"/>
      <c r="G12" s="25" t="str">
        <f t="shared" si="0"/>
        <v/>
      </c>
      <c r="H12" s="25" t="str">
        <f t="shared" si="0"/>
        <v/>
      </c>
      <c r="I12" s="26"/>
    </row>
    <row r="13" spans="1:9" ht="15.75" customHeight="1">
      <c r="A13" s="21"/>
      <c r="B13" s="22"/>
      <c r="C13" s="23"/>
      <c r="D13" s="23"/>
      <c r="E13" s="21"/>
      <c r="F13" s="32"/>
      <c r="G13" s="25" t="str">
        <f t="shared" si="0"/>
        <v/>
      </c>
      <c r="H13" s="25" t="str">
        <f t="shared" si="0"/>
        <v/>
      </c>
      <c r="I13" s="26"/>
    </row>
    <row r="14" spans="1:9" ht="15.75" customHeight="1">
      <c r="A14" s="21"/>
      <c r="B14" s="22"/>
      <c r="C14" s="23"/>
      <c r="D14" s="23"/>
      <c r="E14" s="21"/>
      <c r="F14" s="32"/>
      <c r="G14" s="25" t="str">
        <f t="shared" si="0"/>
        <v/>
      </c>
      <c r="H14" s="25" t="str">
        <f t="shared" si="0"/>
        <v/>
      </c>
      <c r="I14" s="26"/>
    </row>
    <row r="15" spans="1:9" ht="15.75" customHeight="1">
      <c r="A15" s="21"/>
      <c r="B15" s="22"/>
      <c r="C15" s="23"/>
      <c r="D15" s="23"/>
      <c r="E15" s="21"/>
      <c r="F15" s="32"/>
      <c r="G15" s="25" t="str">
        <f t="shared" si="0"/>
        <v/>
      </c>
      <c r="H15" s="25" t="str">
        <f t="shared" si="0"/>
        <v/>
      </c>
      <c r="I15" s="26"/>
    </row>
    <row r="16" spans="1:9" ht="15.75" customHeight="1">
      <c r="A16" s="21"/>
      <c r="B16" s="22"/>
      <c r="C16" s="23"/>
      <c r="D16" s="23"/>
      <c r="E16" s="21"/>
      <c r="F16" s="32"/>
      <c r="G16" s="25" t="str">
        <f t="shared" si="0"/>
        <v/>
      </c>
      <c r="H16" s="25" t="str">
        <f t="shared" si="0"/>
        <v/>
      </c>
      <c r="I16" s="26"/>
    </row>
    <row r="17" spans="1:9" ht="15.75" customHeight="1">
      <c r="A17" s="21"/>
      <c r="B17" s="22"/>
      <c r="C17" s="23"/>
      <c r="D17" s="23"/>
      <c r="E17" s="21"/>
      <c r="F17" s="32"/>
      <c r="G17" s="25" t="str">
        <f t="shared" si="0"/>
        <v/>
      </c>
      <c r="H17" s="25" t="str">
        <f t="shared" si="0"/>
        <v/>
      </c>
      <c r="I17" s="26"/>
    </row>
    <row r="18" spans="1:9" ht="15.75" customHeight="1">
      <c r="A18" s="21"/>
      <c r="B18" s="22"/>
      <c r="C18" s="23"/>
      <c r="D18" s="23"/>
      <c r="E18" s="21"/>
      <c r="F18" s="32"/>
      <c r="G18" s="25" t="str">
        <f t="shared" si="0"/>
        <v/>
      </c>
      <c r="H18" s="25" t="str">
        <f t="shared" si="0"/>
        <v/>
      </c>
      <c r="I18" s="26"/>
    </row>
    <row r="19" spans="1:9" ht="15.75" customHeight="1">
      <c r="A19" s="21"/>
      <c r="B19" s="22"/>
      <c r="C19" s="23"/>
      <c r="D19" s="23"/>
      <c r="E19" s="21"/>
      <c r="F19" s="32"/>
      <c r="G19" s="25" t="str">
        <f t="shared" si="0"/>
        <v/>
      </c>
      <c r="H19" s="25" t="str">
        <f t="shared" si="0"/>
        <v/>
      </c>
      <c r="I19" s="26"/>
    </row>
    <row r="20" spans="1:9" ht="15.75" customHeight="1">
      <c r="A20" s="21"/>
      <c r="B20" s="22"/>
      <c r="C20" s="23"/>
      <c r="D20" s="23"/>
      <c r="E20" s="21"/>
      <c r="F20" s="32"/>
      <c r="G20" s="25" t="str">
        <f t="shared" si="0"/>
        <v/>
      </c>
      <c r="H20" s="25" t="str">
        <f t="shared" si="0"/>
        <v/>
      </c>
      <c r="I20" s="26"/>
    </row>
    <row r="21" spans="1:9" ht="15.75" customHeight="1">
      <c r="A21" s="21"/>
      <c r="B21" s="22"/>
      <c r="C21" s="23"/>
      <c r="D21" s="23"/>
      <c r="E21" s="21"/>
      <c r="F21" s="32"/>
      <c r="G21" s="25" t="str">
        <f t="shared" si="0"/>
        <v/>
      </c>
      <c r="H21" s="25" t="str">
        <f t="shared" si="0"/>
        <v/>
      </c>
      <c r="I21" s="26"/>
    </row>
    <row r="22" spans="1:9" ht="15.75" customHeight="1">
      <c r="A22" s="21"/>
      <c r="B22" s="22"/>
      <c r="C22" s="23"/>
      <c r="D22" s="23"/>
      <c r="E22" s="21"/>
      <c r="F22" s="32"/>
      <c r="G22" s="25" t="str">
        <f t="shared" si="0"/>
        <v/>
      </c>
      <c r="H22" s="25" t="str">
        <f t="shared" si="0"/>
        <v/>
      </c>
      <c r="I22" s="26"/>
    </row>
    <row r="23" spans="1:9" ht="15.75" customHeight="1">
      <c r="A23" s="21"/>
      <c r="B23" s="22"/>
      <c r="C23" s="23"/>
      <c r="D23" s="23"/>
      <c r="E23" s="21"/>
      <c r="F23" s="32"/>
      <c r="G23" s="25" t="str">
        <f t="shared" si="0"/>
        <v/>
      </c>
      <c r="H23" s="25" t="str">
        <f t="shared" si="0"/>
        <v/>
      </c>
      <c r="I23" s="26"/>
    </row>
    <row r="24" spans="1:9" ht="15.75" customHeight="1">
      <c r="A24" s="21"/>
      <c r="B24" s="22"/>
      <c r="C24" s="23"/>
      <c r="D24" s="23"/>
      <c r="E24" s="21"/>
      <c r="F24" s="32"/>
      <c r="G24" s="25" t="str">
        <f t="shared" si="0"/>
        <v/>
      </c>
      <c r="H24" s="25" t="str">
        <f t="shared" si="0"/>
        <v/>
      </c>
      <c r="I24" s="26"/>
    </row>
    <row r="25" spans="1:9" ht="15.75" customHeight="1">
      <c r="A25" s="21"/>
      <c r="B25" s="22"/>
      <c r="C25" s="23"/>
      <c r="D25" s="23"/>
      <c r="E25" s="21"/>
      <c r="F25" s="32"/>
      <c r="G25" s="25" t="str">
        <f t="shared" si="0"/>
        <v/>
      </c>
      <c r="H25" s="25" t="str">
        <f t="shared" si="0"/>
        <v/>
      </c>
      <c r="I25" s="26"/>
    </row>
    <row r="26" spans="1:9" ht="15.75" customHeight="1">
      <c r="A26" s="393" t="s">
        <v>283</v>
      </c>
      <c r="B26" s="394"/>
      <c r="C26" s="23"/>
      <c r="D26" s="23"/>
      <c r="E26" s="21"/>
      <c r="F26" s="32">
        <f>SUM(F5:F25)</f>
        <v>0</v>
      </c>
      <c r="G26" s="32">
        <f>SUM(G5:G25)</f>
        <v>0</v>
      </c>
      <c r="H26" s="32">
        <f>SUM(H5:H25)</f>
        <v>0</v>
      </c>
      <c r="I26" s="26"/>
    </row>
    <row r="27" spans="1:9" ht="15.75" customHeight="1">
      <c r="A27" s="28" t="str">
        <f>'5-2交易性金融负债'!A27</f>
        <v>被评估单位（或产权持有单位）
填表人：</v>
      </c>
      <c r="B27" s="28"/>
      <c r="F27" s="29" t="str">
        <f>'5-2交易性金融负债'!E27</f>
        <v>资产评估专业人员：邓晓川、张文斌</v>
      </c>
      <c r="G27" s="29"/>
      <c r="H27" s="30"/>
      <c r="I27" s="30"/>
    </row>
    <row r="28" spans="1:9" ht="15.75" customHeight="1">
      <c r="A28" s="28" t="str">
        <f>'5-2交易性金融负债'!A28</f>
        <v>填表日期：2024年12月5日</v>
      </c>
      <c r="B28" s="28"/>
    </row>
  </sheetData>
  <mergeCells count="3">
    <mergeCell ref="A1:I1"/>
    <mergeCell ref="A2:I2"/>
    <mergeCell ref="A26:B26"/>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Roman,常规"5-3
&amp;"宋体,常规"共&amp;"Times New Roman,常规"&amp;N&amp;"宋体,常规"页第&amp;"Times New Roman,常规"&amp;P&amp;"宋体,常规"页</oddHeader>
  </headerFooter>
  <legacyDrawing r:id="rId1"/>
</worksheet>
</file>

<file path=xl/worksheets/sheet74.xml><?xml version="1.0" encoding="utf-8"?>
<worksheet xmlns="http://schemas.openxmlformats.org/spreadsheetml/2006/main" xmlns:r="http://schemas.openxmlformats.org/officeDocument/2006/relationships">
  <sheetPr codeName="Sheet62">
    <tabColor rgb="FF00B050"/>
    <pageSetUpPr fitToPage="1"/>
  </sheetPr>
  <dimension ref="A1:H89"/>
  <sheetViews>
    <sheetView workbookViewId="0">
      <pane xSplit="4" ySplit="4" topLeftCell="E5" activePane="bottomRight" state="frozen"/>
      <selection activeCell="D20" sqref="D20"/>
      <selection pane="topRight" activeCell="D20" sqref="D20"/>
      <selection pane="bottomLeft" activeCell="D20" sqref="D20"/>
      <selection pane="bottomRight" activeCell="D20" sqref="D20"/>
    </sheetView>
  </sheetViews>
  <sheetFormatPr defaultColWidth="9" defaultRowHeight="15.75" customHeight="1"/>
  <cols>
    <col min="1" max="1" width="4.19921875" style="13" customWidth="1"/>
    <col min="2" max="2" width="35.19921875" style="13" customWidth="1"/>
    <col min="3" max="3" width="11.8984375" style="14" customWidth="1"/>
    <col min="4" max="4" width="18.5" style="13" customWidth="1"/>
    <col min="5" max="6" width="18.09765625" style="13" customWidth="1"/>
    <col min="7" max="7" width="16.5" style="13" customWidth="1"/>
    <col min="8" max="8" width="18.59765625" style="13" customWidth="1"/>
    <col min="9" max="16384" width="9" style="13"/>
  </cols>
  <sheetData>
    <row r="1" spans="1:8" s="11" customFormat="1" ht="30" customHeight="1">
      <c r="A1" s="400" t="s">
        <v>634</v>
      </c>
      <c r="B1" s="403"/>
      <c r="C1" s="403"/>
      <c r="D1" s="403"/>
      <c r="E1" s="403"/>
      <c r="F1" s="403"/>
      <c r="G1" s="403"/>
      <c r="H1" s="403"/>
    </row>
    <row r="2" spans="1:8" ht="14.1" customHeight="1">
      <c r="A2" s="387" t="str">
        <f>'5-3应付票据'!A2:I2</f>
        <v>评估基准日：2024年12月5日</v>
      </c>
      <c r="B2" s="387"/>
      <c r="C2" s="387"/>
      <c r="D2" s="387"/>
      <c r="E2" s="387"/>
      <c r="F2" s="387"/>
      <c r="G2" s="387"/>
      <c r="H2" s="401"/>
    </row>
    <row r="3" spans="1:8" ht="15.75" customHeight="1">
      <c r="A3" s="16" t="str">
        <f>'5-3应付票据'!A3</f>
        <v>被评估单位（或产权持有人）：攀枝花市尚亿科技有限责任公司</v>
      </c>
      <c r="H3" s="17" t="s">
        <v>151</v>
      </c>
    </row>
    <row r="4" spans="1:8" s="12" customFormat="1" ht="15.75" customHeight="1">
      <c r="A4" s="18" t="s">
        <v>152</v>
      </c>
      <c r="B4" s="18" t="s">
        <v>280</v>
      </c>
      <c r="C4" s="19" t="s">
        <v>288</v>
      </c>
      <c r="D4" s="18" t="s">
        <v>287</v>
      </c>
      <c r="E4" s="20" t="str">
        <f>'5-流动负债汇总'!C$4</f>
        <v>账面价值</v>
      </c>
      <c r="F4" s="20" t="str">
        <f>'5-流动负债汇总'!D$4</f>
        <v>申报价值</v>
      </c>
      <c r="G4" s="18" t="s">
        <v>118</v>
      </c>
      <c r="H4" s="18" t="s">
        <v>212</v>
      </c>
    </row>
    <row r="5" spans="1:8" ht="15.75" customHeight="1">
      <c r="A5" s="21">
        <v>1</v>
      </c>
      <c r="B5" s="22" t="s">
        <v>635</v>
      </c>
      <c r="C5" s="23"/>
      <c r="D5" s="21"/>
      <c r="E5" s="32"/>
      <c r="F5" s="25" t="str">
        <f>IF(E5="","",E5)</f>
        <v/>
      </c>
      <c r="G5" s="25" t="str">
        <f>IF(F5="","",F5)</f>
        <v/>
      </c>
      <c r="H5" s="26"/>
    </row>
    <row r="6" spans="1:8" ht="15.75" customHeight="1">
      <c r="A6" s="21">
        <v>2</v>
      </c>
      <c r="B6" s="22" t="s">
        <v>636</v>
      </c>
      <c r="C6" s="23"/>
      <c r="D6" s="21"/>
      <c r="E6" s="32"/>
      <c r="F6" s="25" t="str">
        <f t="shared" ref="F6:G23" si="0">IF(E6="","",E6)</f>
        <v/>
      </c>
      <c r="G6" s="25" t="str">
        <f t="shared" si="0"/>
        <v/>
      </c>
      <c r="H6" s="26"/>
    </row>
    <row r="7" spans="1:8" ht="15.75" customHeight="1">
      <c r="A7" s="21">
        <v>3</v>
      </c>
      <c r="B7" s="22" t="s">
        <v>637</v>
      </c>
      <c r="C7" s="23"/>
      <c r="D7" s="21"/>
      <c r="E7" s="32"/>
      <c r="F7" s="25" t="str">
        <f t="shared" si="0"/>
        <v/>
      </c>
      <c r="G7" s="25" t="str">
        <f t="shared" si="0"/>
        <v/>
      </c>
      <c r="H7" s="26"/>
    </row>
    <row r="8" spans="1:8" ht="15.75" customHeight="1">
      <c r="A8" s="21">
        <v>4</v>
      </c>
      <c r="B8" s="22" t="s">
        <v>638</v>
      </c>
      <c r="C8" s="23"/>
      <c r="D8" s="21"/>
      <c r="E8" s="32"/>
      <c r="F8" s="25" t="str">
        <f t="shared" si="0"/>
        <v/>
      </c>
      <c r="G8" s="25" t="str">
        <f t="shared" si="0"/>
        <v/>
      </c>
      <c r="H8" s="26"/>
    </row>
    <row r="9" spans="1:8" ht="15.75" customHeight="1">
      <c r="A9" s="21">
        <v>5</v>
      </c>
      <c r="B9" s="22" t="s">
        <v>639</v>
      </c>
      <c r="C9" s="23"/>
      <c r="D9" s="21"/>
      <c r="E9" s="32"/>
      <c r="F9" s="25" t="str">
        <f t="shared" si="0"/>
        <v/>
      </c>
      <c r="G9" s="25" t="str">
        <f t="shared" si="0"/>
        <v/>
      </c>
      <c r="H9" s="26"/>
    </row>
    <row r="10" spans="1:8" ht="15.75" customHeight="1">
      <c r="A10" s="21">
        <v>6</v>
      </c>
      <c r="B10" s="22" t="s">
        <v>640</v>
      </c>
      <c r="C10" s="23"/>
      <c r="D10" s="21"/>
      <c r="E10" s="32"/>
      <c r="F10" s="25" t="str">
        <f t="shared" si="0"/>
        <v/>
      </c>
      <c r="G10" s="25" t="str">
        <f t="shared" si="0"/>
        <v/>
      </c>
      <c r="H10" s="26"/>
    </row>
    <row r="11" spans="1:8" ht="15.75" customHeight="1">
      <c r="A11" s="21">
        <v>7</v>
      </c>
      <c r="B11" s="22" t="s">
        <v>641</v>
      </c>
      <c r="C11" s="23"/>
      <c r="D11" s="21"/>
      <c r="E11" s="32"/>
      <c r="F11" s="25" t="str">
        <f t="shared" si="0"/>
        <v/>
      </c>
      <c r="G11" s="25" t="str">
        <f t="shared" si="0"/>
        <v/>
      </c>
      <c r="H11" s="26"/>
    </row>
    <row r="12" spans="1:8" ht="15.75" customHeight="1">
      <c r="A12" s="21">
        <v>8</v>
      </c>
      <c r="B12" s="22" t="s">
        <v>642</v>
      </c>
      <c r="C12" s="23"/>
      <c r="D12" s="21"/>
      <c r="E12" s="32"/>
      <c r="F12" s="25" t="str">
        <f t="shared" si="0"/>
        <v/>
      </c>
      <c r="G12" s="25" t="str">
        <f t="shared" si="0"/>
        <v/>
      </c>
      <c r="H12" s="26"/>
    </row>
    <row r="13" spans="1:8" ht="15.75" customHeight="1">
      <c r="A13" s="21">
        <v>9</v>
      </c>
      <c r="B13" s="22" t="s">
        <v>643</v>
      </c>
      <c r="C13" s="23"/>
      <c r="D13" s="21"/>
      <c r="E13" s="32"/>
      <c r="F13" s="25" t="str">
        <f t="shared" si="0"/>
        <v/>
      </c>
      <c r="G13" s="25" t="str">
        <f t="shared" si="0"/>
        <v/>
      </c>
      <c r="H13" s="26"/>
    </row>
    <row r="14" spans="1:8" ht="15.75" customHeight="1">
      <c r="A14" s="21">
        <v>10</v>
      </c>
      <c r="B14" s="22" t="s">
        <v>644</v>
      </c>
      <c r="C14" s="23"/>
      <c r="D14" s="21"/>
      <c r="E14" s="32"/>
      <c r="F14" s="25" t="str">
        <f t="shared" si="0"/>
        <v/>
      </c>
      <c r="G14" s="25" t="str">
        <f t="shared" si="0"/>
        <v/>
      </c>
      <c r="H14" s="26"/>
    </row>
    <row r="15" spans="1:8" ht="15.75" customHeight="1">
      <c r="A15" s="21">
        <v>11</v>
      </c>
      <c r="B15" s="22" t="s">
        <v>645</v>
      </c>
      <c r="C15" s="23"/>
      <c r="D15" s="21"/>
      <c r="E15" s="32"/>
      <c r="F15" s="25" t="str">
        <f t="shared" si="0"/>
        <v/>
      </c>
      <c r="G15" s="25" t="str">
        <f t="shared" si="0"/>
        <v/>
      </c>
      <c r="H15" s="26"/>
    </row>
    <row r="16" spans="1:8" ht="15.75" customHeight="1">
      <c r="A16" s="21">
        <v>12</v>
      </c>
      <c r="B16" s="22" t="s">
        <v>646</v>
      </c>
      <c r="C16" s="23"/>
      <c r="D16" s="21"/>
      <c r="E16" s="32"/>
      <c r="F16" s="25" t="str">
        <f t="shared" si="0"/>
        <v/>
      </c>
      <c r="G16" s="25" t="str">
        <f t="shared" si="0"/>
        <v/>
      </c>
      <c r="H16" s="26"/>
    </row>
    <row r="17" spans="1:8" ht="15.75" customHeight="1">
      <c r="A17" s="21">
        <v>13</v>
      </c>
      <c r="B17" s="22" t="s">
        <v>647</v>
      </c>
      <c r="C17" s="23"/>
      <c r="D17" s="21"/>
      <c r="E17" s="32"/>
      <c r="F17" s="25" t="str">
        <f t="shared" si="0"/>
        <v/>
      </c>
      <c r="G17" s="25" t="str">
        <f t="shared" si="0"/>
        <v/>
      </c>
      <c r="H17" s="26"/>
    </row>
    <row r="18" spans="1:8" ht="15.75" customHeight="1">
      <c r="A18" s="21">
        <v>14</v>
      </c>
      <c r="B18" s="22" t="s">
        <v>648</v>
      </c>
      <c r="C18" s="23"/>
      <c r="D18" s="21"/>
      <c r="E18" s="32"/>
      <c r="F18" s="25" t="str">
        <f t="shared" si="0"/>
        <v/>
      </c>
      <c r="G18" s="25" t="str">
        <f t="shared" si="0"/>
        <v/>
      </c>
      <c r="H18" s="26"/>
    </row>
    <row r="19" spans="1:8" ht="15.75" customHeight="1">
      <c r="A19" s="21">
        <v>15</v>
      </c>
      <c r="B19" s="22" t="s">
        <v>649</v>
      </c>
      <c r="C19" s="23"/>
      <c r="D19" s="21"/>
      <c r="E19" s="32"/>
      <c r="F19" s="25" t="str">
        <f t="shared" si="0"/>
        <v/>
      </c>
      <c r="G19" s="25" t="str">
        <f t="shared" si="0"/>
        <v/>
      </c>
      <c r="H19" s="26"/>
    </row>
    <row r="20" spans="1:8" ht="15.75" customHeight="1">
      <c r="A20" s="21">
        <v>16</v>
      </c>
      <c r="B20" s="22" t="s">
        <v>650</v>
      </c>
      <c r="C20" s="23"/>
      <c r="D20" s="21"/>
      <c r="E20" s="32"/>
      <c r="F20" s="25" t="str">
        <f t="shared" si="0"/>
        <v/>
      </c>
      <c r="G20" s="25" t="str">
        <f t="shared" si="0"/>
        <v/>
      </c>
      <c r="H20" s="26"/>
    </row>
    <row r="21" spans="1:8" ht="15.75" customHeight="1">
      <c r="A21" s="21">
        <v>17</v>
      </c>
      <c r="B21" s="22" t="s">
        <v>651</v>
      </c>
      <c r="C21" s="23"/>
      <c r="D21" s="21"/>
      <c r="E21" s="32"/>
      <c r="F21" s="25" t="str">
        <f t="shared" si="0"/>
        <v/>
      </c>
      <c r="G21" s="25" t="str">
        <f t="shared" si="0"/>
        <v/>
      </c>
      <c r="H21" s="26"/>
    </row>
    <row r="22" spans="1:8" ht="15.75" customHeight="1">
      <c r="A22" s="21">
        <v>18</v>
      </c>
      <c r="B22" s="22" t="s">
        <v>652</v>
      </c>
      <c r="C22" s="23"/>
      <c r="D22" s="21"/>
      <c r="E22" s="32"/>
      <c r="F22" s="25" t="str">
        <f t="shared" si="0"/>
        <v/>
      </c>
      <c r="G22" s="25" t="str">
        <f t="shared" si="0"/>
        <v/>
      </c>
      <c r="H22" s="26"/>
    </row>
    <row r="23" spans="1:8" ht="15.75" customHeight="1">
      <c r="A23" s="21">
        <v>19</v>
      </c>
      <c r="B23" s="22" t="s">
        <v>653</v>
      </c>
      <c r="C23" s="23"/>
      <c r="D23" s="21"/>
      <c r="E23" s="32"/>
      <c r="F23" s="25" t="str">
        <f t="shared" si="0"/>
        <v/>
      </c>
      <c r="G23" s="25" t="str">
        <f t="shared" si="0"/>
        <v/>
      </c>
      <c r="H23" s="26"/>
    </row>
    <row r="24" spans="1:8" ht="15.75" customHeight="1">
      <c r="A24" s="21">
        <v>20</v>
      </c>
      <c r="B24" s="22" t="s">
        <v>654</v>
      </c>
      <c r="C24" s="23"/>
      <c r="D24" s="21"/>
      <c r="E24" s="32"/>
      <c r="F24" s="25" t="str">
        <f t="shared" ref="F24:G28" si="1">IF(E24="","",E24)</f>
        <v/>
      </c>
      <c r="G24" s="25" t="str">
        <f t="shared" si="1"/>
        <v/>
      </c>
      <c r="H24" s="26"/>
    </row>
    <row r="25" spans="1:8" ht="15.75" customHeight="1">
      <c r="A25" s="21">
        <v>21</v>
      </c>
      <c r="B25" s="22" t="s">
        <v>655</v>
      </c>
      <c r="C25" s="23"/>
      <c r="D25" s="21"/>
      <c r="E25" s="32"/>
      <c r="F25" s="25" t="str">
        <f t="shared" si="1"/>
        <v/>
      </c>
      <c r="G25" s="25" t="str">
        <f t="shared" si="1"/>
        <v/>
      </c>
      <c r="H25" s="26"/>
    </row>
    <row r="26" spans="1:8" ht="15.75" customHeight="1">
      <c r="A26" s="21">
        <v>22</v>
      </c>
      <c r="B26" s="22" t="s">
        <v>656</v>
      </c>
      <c r="C26" s="23"/>
      <c r="D26" s="21"/>
      <c r="E26" s="32"/>
      <c r="F26" s="25" t="str">
        <f t="shared" si="1"/>
        <v/>
      </c>
      <c r="G26" s="25" t="str">
        <f t="shared" si="1"/>
        <v/>
      </c>
      <c r="H26" s="26"/>
    </row>
    <row r="27" spans="1:8" ht="15.75" customHeight="1">
      <c r="A27" s="21">
        <v>23</v>
      </c>
      <c r="B27" s="22" t="s">
        <v>657</v>
      </c>
      <c r="C27" s="23"/>
      <c r="D27" s="21"/>
      <c r="E27" s="32"/>
      <c r="F27" s="25" t="str">
        <f t="shared" si="1"/>
        <v/>
      </c>
      <c r="G27" s="25" t="str">
        <f t="shared" si="1"/>
        <v/>
      </c>
      <c r="H27" s="26"/>
    </row>
    <row r="28" spans="1:8" ht="15.75" customHeight="1">
      <c r="A28" s="21">
        <v>24</v>
      </c>
      <c r="B28" s="22" t="s">
        <v>658</v>
      </c>
      <c r="C28" s="23"/>
      <c r="D28" s="21"/>
      <c r="E28" s="32"/>
      <c r="F28" s="25" t="str">
        <f t="shared" si="1"/>
        <v/>
      </c>
      <c r="G28" s="25" t="str">
        <f t="shared" si="1"/>
        <v/>
      </c>
      <c r="H28" s="26"/>
    </row>
    <row r="29" spans="1:8" ht="15.75" customHeight="1">
      <c r="A29" s="21">
        <v>25</v>
      </c>
      <c r="B29" s="22" t="s">
        <v>659</v>
      </c>
      <c r="C29" s="23"/>
      <c r="D29" s="21"/>
      <c r="E29" s="32"/>
      <c r="F29" s="25" t="str">
        <f t="shared" ref="F29:F70" si="2">IF(E29="","",E29)</f>
        <v/>
      </c>
      <c r="G29" s="25" t="str">
        <f t="shared" ref="G29:G70" si="3">IF(F29="","",F29)</f>
        <v/>
      </c>
      <c r="H29" s="26"/>
    </row>
    <row r="30" spans="1:8" ht="15.75" customHeight="1">
      <c r="A30" s="21">
        <v>26</v>
      </c>
      <c r="B30" s="22" t="s">
        <v>660</v>
      </c>
      <c r="C30" s="23"/>
      <c r="D30" s="21"/>
      <c r="E30" s="32"/>
      <c r="F30" s="25" t="str">
        <f t="shared" si="2"/>
        <v/>
      </c>
      <c r="G30" s="25" t="str">
        <f t="shared" si="3"/>
        <v/>
      </c>
      <c r="H30" s="26"/>
    </row>
    <row r="31" spans="1:8" ht="15.75" customHeight="1">
      <c r="A31" s="21">
        <v>27</v>
      </c>
      <c r="B31" s="22" t="s">
        <v>661</v>
      </c>
      <c r="C31" s="23"/>
      <c r="D31" s="21"/>
      <c r="E31" s="32"/>
      <c r="F31" s="25" t="str">
        <f t="shared" si="2"/>
        <v/>
      </c>
      <c r="G31" s="25" t="str">
        <f t="shared" si="3"/>
        <v/>
      </c>
      <c r="H31" s="26"/>
    </row>
    <row r="32" spans="1:8" ht="15.75" customHeight="1">
      <c r="A32" s="21">
        <v>28</v>
      </c>
      <c r="B32" s="22" t="s">
        <v>662</v>
      </c>
      <c r="C32" s="23"/>
      <c r="D32" s="21"/>
      <c r="E32" s="32"/>
      <c r="F32" s="25" t="str">
        <f t="shared" si="2"/>
        <v/>
      </c>
      <c r="G32" s="25" t="str">
        <f t="shared" si="3"/>
        <v/>
      </c>
      <c r="H32" s="26"/>
    </row>
    <row r="33" spans="1:8" ht="15.75" customHeight="1">
      <c r="A33" s="21">
        <v>29</v>
      </c>
      <c r="B33" s="22" t="s">
        <v>663</v>
      </c>
      <c r="C33" s="23"/>
      <c r="D33" s="21"/>
      <c r="E33" s="32"/>
      <c r="F33" s="25" t="str">
        <f t="shared" si="2"/>
        <v/>
      </c>
      <c r="G33" s="25" t="str">
        <f t="shared" si="3"/>
        <v/>
      </c>
      <c r="H33" s="26"/>
    </row>
    <row r="34" spans="1:8" ht="15.75" customHeight="1">
      <c r="A34" s="21">
        <v>30</v>
      </c>
      <c r="B34" s="22" t="s">
        <v>664</v>
      </c>
      <c r="C34" s="23"/>
      <c r="D34" s="21"/>
      <c r="E34" s="32"/>
      <c r="F34" s="25" t="str">
        <f t="shared" si="2"/>
        <v/>
      </c>
      <c r="G34" s="25" t="str">
        <f t="shared" si="3"/>
        <v/>
      </c>
      <c r="H34" s="26"/>
    </row>
    <row r="35" spans="1:8" ht="15.75" customHeight="1">
      <c r="A35" s="21">
        <v>31</v>
      </c>
      <c r="B35" s="22" t="s">
        <v>665</v>
      </c>
      <c r="C35" s="23"/>
      <c r="D35" s="21"/>
      <c r="E35" s="32"/>
      <c r="F35" s="25" t="str">
        <f t="shared" si="2"/>
        <v/>
      </c>
      <c r="G35" s="25" t="str">
        <f t="shared" si="3"/>
        <v/>
      </c>
      <c r="H35" s="26"/>
    </row>
    <row r="36" spans="1:8" ht="15.75" customHeight="1">
      <c r="A36" s="21">
        <v>32</v>
      </c>
      <c r="B36" s="22" t="s">
        <v>666</v>
      </c>
      <c r="C36" s="23"/>
      <c r="D36" s="21"/>
      <c r="E36" s="32"/>
      <c r="F36" s="25" t="str">
        <f t="shared" si="2"/>
        <v/>
      </c>
      <c r="G36" s="25" t="str">
        <f t="shared" si="3"/>
        <v/>
      </c>
      <c r="H36" s="26"/>
    </row>
    <row r="37" spans="1:8" ht="15.75" customHeight="1">
      <c r="A37" s="21">
        <v>33</v>
      </c>
      <c r="B37" s="22" t="s">
        <v>667</v>
      </c>
      <c r="C37" s="23"/>
      <c r="D37" s="21"/>
      <c r="E37" s="32"/>
      <c r="F37" s="25" t="str">
        <f t="shared" si="2"/>
        <v/>
      </c>
      <c r="G37" s="25" t="str">
        <f t="shared" si="3"/>
        <v/>
      </c>
      <c r="H37" s="26"/>
    </row>
    <row r="38" spans="1:8" ht="15.75" customHeight="1">
      <c r="A38" s="21">
        <v>34</v>
      </c>
      <c r="B38" s="22" t="s">
        <v>668</v>
      </c>
      <c r="C38" s="23"/>
      <c r="D38" s="21"/>
      <c r="E38" s="32"/>
      <c r="F38" s="25" t="str">
        <f t="shared" si="2"/>
        <v/>
      </c>
      <c r="G38" s="25" t="str">
        <f t="shared" si="3"/>
        <v/>
      </c>
      <c r="H38" s="26"/>
    </row>
    <row r="39" spans="1:8" ht="15.75" customHeight="1">
      <c r="A39" s="21">
        <v>35</v>
      </c>
      <c r="B39" s="22" t="s">
        <v>669</v>
      </c>
      <c r="C39" s="23"/>
      <c r="D39" s="21"/>
      <c r="E39" s="32"/>
      <c r="F39" s="25" t="str">
        <f t="shared" si="2"/>
        <v/>
      </c>
      <c r="G39" s="25" t="str">
        <f t="shared" si="3"/>
        <v/>
      </c>
      <c r="H39" s="26"/>
    </row>
    <row r="40" spans="1:8" ht="15.75" customHeight="1">
      <c r="A40" s="21">
        <v>36</v>
      </c>
      <c r="B40" s="22" t="s">
        <v>670</v>
      </c>
      <c r="C40" s="23"/>
      <c r="D40" s="21"/>
      <c r="E40" s="32"/>
      <c r="F40" s="25" t="str">
        <f t="shared" si="2"/>
        <v/>
      </c>
      <c r="G40" s="25" t="str">
        <f t="shared" si="3"/>
        <v/>
      </c>
      <c r="H40" s="26"/>
    </row>
    <row r="41" spans="1:8" ht="15.75" customHeight="1">
      <c r="A41" s="21">
        <v>37</v>
      </c>
      <c r="B41" s="22" t="s">
        <v>671</v>
      </c>
      <c r="C41" s="23"/>
      <c r="D41" s="21"/>
      <c r="E41" s="32"/>
      <c r="F41" s="25" t="str">
        <f t="shared" si="2"/>
        <v/>
      </c>
      <c r="G41" s="25" t="str">
        <f t="shared" si="3"/>
        <v/>
      </c>
      <c r="H41" s="26"/>
    </row>
    <row r="42" spans="1:8" ht="15.75" customHeight="1">
      <c r="A42" s="21">
        <v>38</v>
      </c>
      <c r="B42" s="22" t="s">
        <v>672</v>
      </c>
      <c r="C42" s="23"/>
      <c r="D42" s="21"/>
      <c r="E42" s="32"/>
      <c r="F42" s="25" t="str">
        <f t="shared" si="2"/>
        <v/>
      </c>
      <c r="G42" s="25" t="str">
        <f t="shared" si="3"/>
        <v/>
      </c>
      <c r="H42" s="26"/>
    </row>
    <row r="43" spans="1:8" ht="15.75" customHeight="1">
      <c r="A43" s="21">
        <v>39</v>
      </c>
      <c r="B43" s="22" t="s">
        <v>673</v>
      </c>
      <c r="C43" s="23"/>
      <c r="D43" s="21"/>
      <c r="E43" s="32"/>
      <c r="F43" s="25" t="str">
        <f t="shared" si="2"/>
        <v/>
      </c>
      <c r="G43" s="25" t="str">
        <f t="shared" si="3"/>
        <v/>
      </c>
      <c r="H43" s="26"/>
    </row>
    <row r="44" spans="1:8" ht="15.75" customHeight="1">
      <c r="A44" s="21">
        <v>40</v>
      </c>
      <c r="B44" s="22" t="s">
        <v>674</v>
      </c>
      <c r="C44" s="23"/>
      <c r="D44" s="21"/>
      <c r="E44" s="32"/>
      <c r="F44" s="25" t="str">
        <f t="shared" si="2"/>
        <v/>
      </c>
      <c r="G44" s="25" t="str">
        <f t="shared" si="3"/>
        <v/>
      </c>
      <c r="H44" s="26"/>
    </row>
    <row r="45" spans="1:8" ht="15.75" customHeight="1">
      <c r="A45" s="21">
        <v>41</v>
      </c>
      <c r="B45" s="22" t="s">
        <v>675</v>
      </c>
      <c r="C45" s="23"/>
      <c r="D45" s="21"/>
      <c r="E45" s="32"/>
      <c r="F45" s="25" t="str">
        <f t="shared" si="2"/>
        <v/>
      </c>
      <c r="G45" s="25" t="str">
        <f t="shared" si="3"/>
        <v/>
      </c>
      <c r="H45" s="26"/>
    </row>
    <row r="46" spans="1:8" ht="15.75" customHeight="1">
      <c r="A46" s="21">
        <v>42</v>
      </c>
      <c r="B46" s="22" t="s">
        <v>676</v>
      </c>
      <c r="C46" s="23"/>
      <c r="D46" s="21"/>
      <c r="E46" s="32"/>
      <c r="F46" s="25" t="str">
        <f t="shared" si="2"/>
        <v/>
      </c>
      <c r="G46" s="25" t="str">
        <f t="shared" si="3"/>
        <v/>
      </c>
      <c r="H46" s="26"/>
    </row>
    <row r="47" spans="1:8" ht="15.75" customHeight="1">
      <c r="A47" s="21">
        <v>43</v>
      </c>
      <c r="B47" s="22" t="s">
        <v>677</v>
      </c>
      <c r="C47" s="23"/>
      <c r="D47" s="21"/>
      <c r="E47" s="32"/>
      <c r="F47" s="25" t="str">
        <f t="shared" si="2"/>
        <v/>
      </c>
      <c r="G47" s="25" t="str">
        <f t="shared" si="3"/>
        <v/>
      </c>
      <c r="H47" s="26"/>
    </row>
    <row r="48" spans="1:8" ht="15.75" customHeight="1">
      <c r="A48" s="21">
        <v>44</v>
      </c>
      <c r="B48" s="22" t="s">
        <v>678</v>
      </c>
      <c r="C48" s="23"/>
      <c r="D48" s="21"/>
      <c r="E48" s="32"/>
      <c r="F48" s="25" t="str">
        <f t="shared" si="2"/>
        <v/>
      </c>
      <c r="G48" s="25" t="str">
        <f t="shared" si="3"/>
        <v/>
      </c>
      <c r="H48" s="26"/>
    </row>
    <row r="49" spans="1:8" ht="15.75" customHeight="1">
      <c r="A49" s="21">
        <v>45</v>
      </c>
      <c r="B49" s="22" t="s">
        <v>679</v>
      </c>
      <c r="C49" s="23"/>
      <c r="D49" s="21"/>
      <c r="E49" s="32"/>
      <c r="F49" s="25" t="str">
        <f t="shared" si="2"/>
        <v/>
      </c>
      <c r="G49" s="25" t="str">
        <f t="shared" si="3"/>
        <v/>
      </c>
      <c r="H49" s="26"/>
    </row>
    <row r="50" spans="1:8" ht="15.75" customHeight="1">
      <c r="A50" s="21">
        <v>46</v>
      </c>
      <c r="B50" s="22" t="s">
        <v>680</v>
      </c>
      <c r="C50" s="23"/>
      <c r="D50" s="21"/>
      <c r="E50" s="32"/>
      <c r="F50" s="25" t="str">
        <f t="shared" si="2"/>
        <v/>
      </c>
      <c r="G50" s="25" t="str">
        <f t="shared" si="3"/>
        <v/>
      </c>
      <c r="H50" s="26"/>
    </row>
    <row r="51" spans="1:8" ht="15.75" customHeight="1">
      <c r="A51" s="21">
        <v>47</v>
      </c>
      <c r="B51" s="22" t="s">
        <v>681</v>
      </c>
      <c r="C51" s="23"/>
      <c r="D51" s="21"/>
      <c r="E51" s="32"/>
      <c r="F51" s="25" t="str">
        <f t="shared" si="2"/>
        <v/>
      </c>
      <c r="G51" s="25" t="str">
        <f t="shared" si="3"/>
        <v/>
      </c>
      <c r="H51" s="26"/>
    </row>
    <row r="52" spans="1:8" ht="15.75" customHeight="1">
      <c r="A52" s="21">
        <v>48</v>
      </c>
      <c r="B52" s="22" t="s">
        <v>682</v>
      </c>
      <c r="C52" s="23"/>
      <c r="D52" s="21"/>
      <c r="E52" s="32"/>
      <c r="F52" s="25" t="str">
        <f t="shared" si="2"/>
        <v/>
      </c>
      <c r="G52" s="25" t="str">
        <f t="shared" si="3"/>
        <v/>
      </c>
      <c r="H52" s="26"/>
    </row>
    <row r="53" spans="1:8" ht="15.75" customHeight="1">
      <c r="A53" s="21">
        <v>49</v>
      </c>
      <c r="B53" s="22" t="s">
        <v>683</v>
      </c>
      <c r="C53" s="23"/>
      <c r="D53" s="21"/>
      <c r="E53" s="32"/>
      <c r="F53" s="25" t="str">
        <f t="shared" si="2"/>
        <v/>
      </c>
      <c r="G53" s="25" t="str">
        <f t="shared" si="3"/>
        <v/>
      </c>
      <c r="H53" s="26"/>
    </row>
    <row r="54" spans="1:8" ht="15.75" customHeight="1">
      <c r="A54" s="21">
        <v>50</v>
      </c>
      <c r="B54" s="22" t="s">
        <v>684</v>
      </c>
      <c r="C54" s="23"/>
      <c r="D54" s="21"/>
      <c r="E54" s="32"/>
      <c r="F54" s="25" t="str">
        <f t="shared" si="2"/>
        <v/>
      </c>
      <c r="G54" s="25" t="str">
        <f t="shared" si="3"/>
        <v/>
      </c>
      <c r="H54" s="26"/>
    </row>
    <row r="55" spans="1:8" ht="15.75" customHeight="1">
      <c r="A55" s="21">
        <v>51</v>
      </c>
      <c r="B55" s="22" t="s">
        <v>685</v>
      </c>
      <c r="C55" s="23"/>
      <c r="D55" s="21"/>
      <c r="E55" s="32"/>
      <c r="F55" s="25" t="str">
        <f t="shared" si="2"/>
        <v/>
      </c>
      <c r="G55" s="25" t="str">
        <f t="shared" si="3"/>
        <v/>
      </c>
      <c r="H55" s="26"/>
    </row>
    <row r="56" spans="1:8" ht="15.75" customHeight="1">
      <c r="A56" s="21">
        <v>52</v>
      </c>
      <c r="B56" s="22" t="s">
        <v>686</v>
      </c>
      <c r="C56" s="23"/>
      <c r="D56" s="21"/>
      <c r="E56" s="32"/>
      <c r="F56" s="25" t="str">
        <f t="shared" si="2"/>
        <v/>
      </c>
      <c r="G56" s="25" t="str">
        <f t="shared" si="3"/>
        <v/>
      </c>
      <c r="H56" s="26"/>
    </row>
    <row r="57" spans="1:8" ht="15.75" customHeight="1">
      <c r="A57" s="21">
        <v>53</v>
      </c>
      <c r="B57" s="22" t="s">
        <v>687</v>
      </c>
      <c r="C57" s="23"/>
      <c r="D57" s="21"/>
      <c r="E57" s="32"/>
      <c r="F57" s="25" t="str">
        <f t="shared" si="2"/>
        <v/>
      </c>
      <c r="G57" s="25" t="str">
        <f t="shared" si="3"/>
        <v/>
      </c>
      <c r="H57" s="26"/>
    </row>
    <row r="58" spans="1:8" ht="15.75" customHeight="1">
      <c r="A58" s="21">
        <v>54</v>
      </c>
      <c r="B58" s="22" t="s">
        <v>688</v>
      </c>
      <c r="C58" s="23"/>
      <c r="D58" s="21"/>
      <c r="E58" s="32"/>
      <c r="F58" s="25" t="str">
        <f t="shared" si="2"/>
        <v/>
      </c>
      <c r="G58" s="25" t="str">
        <f t="shared" si="3"/>
        <v/>
      </c>
      <c r="H58" s="26"/>
    </row>
    <row r="59" spans="1:8" ht="15.75" customHeight="1">
      <c r="A59" s="21">
        <v>55</v>
      </c>
      <c r="B59" s="22" t="s">
        <v>689</v>
      </c>
      <c r="C59" s="23"/>
      <c r="D59" s="21"/>
      <c r="E59" s="32"/>
      <c r="F59" s="25" t="str">
        <f t="shared" si="2"/>
        <v/>
      </c>
      <c r="G59" s="25" t="str">
        <f t="shared" si="3"/>
        <v/>
      </c>
      <c r="H59" s="26"/>
    </row>
    <row r="60" spans="1:8" ht="15.75" customHeight="1">
      <c r="A60" s="21">
        <v>56</v>
      </c>
      <c r="B60" s="22" t="s">
        <v>690</v>
      </c>
      <c r="C60" s="23"/>
      <c r="D60" s="21"/>
      <c r="E60" s="32"/>
      <c r="F60" s="25" t="str">
        <f t="shared" si="2"/>
        <v/>
      </c>
      <c r="G60" s="25" t="str">
        <f t="shared" si="3"/>
        <v/>
      </c>
      <c r="H60" s="26"/>
    </row>
    <row r="61" spans="1:8" ht="15.75" customHeight="1">
      <c r="A61" s="21">
        <v>57</v>
      </c>
      <c r="B61" s="22" t="s">
        <v>691</v>
      </c>
      <c r="C61" s="23"/>
      <c r="D61" s="21"/>
      <c r="E61" s="32"/>
      <c r="F61" s="25" t="str">
        <f t="shared" si="2"/>
        <v/>
      </c>
      <c r="G61" s="25" t="str">
        <f t="shared" si="3"/>
        <v/>
      </c>
      <c r="H61" s="26"/>
    </row>
    <row r="62" spans="1:8" ht="15.75" customHeight="1">
      <c r="A62" s="21">
        <v>58</v>
      </c>
      <c r="B62" s="22" t="s">
        <v>692</v>
      </c>
      <c r="C62" s="23"/>
      <c r="D62" s="21"/>
      <c r="E62" s="32"/>
      <c r="F62" s="25" t="str">
        <f t="shared" si="2"/>
        <v/>
      </c>
      <c r="G62" s="25" t="str">
        <f t="shared" si="3"/>
        <v/>
      </c>
      <c r="H62" s="26"/>
    </row>
    <row r="63" spans="1:8" ht="15.75" customHeight="1">
      <c r="A63" s="21">
        <v>59</v>
      </c>
      <c r="B63" s="22" t="s">
        <v>693</v>
      </c>
      <c r="C63" s="23"/>
      <c r="D63" s="21"/>
      <c r="E63" s="32"/>
      <c r="F63" s="25" t="str">
        <f t="shared" si="2"/>
        <v/>
      </c>
      <c r="G63" s="25" t="str">
        <f t="shared" si="3"/>
        <v/>
      </c>
      <c r="H63" s="26"/>
    </row>
    <row r="64" spans="1:8" ht="15.75" customHeight="1">
      <c r="A64" s="21">
        <v>60</v>
      </c>
      <c r="B64" s="22" t="s">
        <v>694</v>
      </c>
      <c r="C64" s="23"/>
      <c r="D64" s="21"/>
      <c r="E64" s="32"/>
      <c r="F64" s="25" t="str">
        <f t="shared" si="2"/>
        <v/>
      </c>
      <c r="G64" s="25" t="str">
        <f t="shared" si="3"/>
        <v/>
      </c>
      <c r="H64" s="26"/>
    </row>
    <row r="65" spans="1:8" ht="15.75" customHeight="1">
      <c r="A65" s="21">
        <v>61</v>
      </c>
      <c r="B65" s="22" t="s">
        <v>695</v>
      </c>
      <c r="C65" s="23"/>
      <c r="D65" s="21"/>
      <c r="E65" s="32"/>
      <c r="F65" s="25" t="str">
        <f t="shared" si="2"/>
        <v/>
      </c>
      <c r="G65" s="25" t="str">
        <f t="shared" si="3"/>
        <v/>
      </c>
      <c r="H65" s="26"/>
    </row>
    <row r="66" spans="1:8" ht="15.75" customHeight="1">
      <c r="A66" s="21">
        <v>62</v>
      </c>
      <c r="B66" s="22" t="s">
        <v>696</v>
      </c>
      <c r="C66" s="23"/>
      <c r="D66" s="21"/>
      <c r="E66" s="32"/>
      <c r="F66" s="25" t="str">
        <f t="shared" si="2"/>
        <v/>
      </c>
      <c r="G66" s="25" t="str">
        <f t="shared" si="3"/>
        <v/>
      </c>
      <c r="H66" s="26"/>
    </row>
    <row r="67" spans="1:8" ht="15.75" customHeight="1">
      <c r="A67" s="21">
        <v>63</v>
      </c>
      <c r="B67" s="22" t="s">
        <v>697</v>
      </c>
      <c r="C67" s="23"/>
      <c r="D67" s="21"/>
      <c r="E67" s="32"/>
      <c r="F67" s="25" t="str">
        <f t="shared" si="2"/>
        <v/>
      </c>
      <c r="G67" s="25" t="str">
        <f t="shared" si="3"/>
        <v/>
      </c>
      <c r="H67" s="26"/>
    </row>
    <row r="68" spans="1:8" ht="15.75" customHeight="1">
      <c r="A68" s="21">
        <v>64</v>
      </c>
      <c r="B68" s="22" t="s">
        <v>698</v>
      </c>
      <c r="C68" s="23"/>
      <c r="D68" s="21"/>
      <c r="E68" s="32"/>
      <c r="F68" s="25" t="str">
        <f t="shared" si="2"/>
        <v/>
      </c>
      <c r="G68" s="25" t="str">
        <f t="shared" si="3"/>
        <v/>
      </c>
      <c r="H68" s="26"/>
    </row>
    <row r="69" spans="1:8" ht="15.75" customHeight="1">
      <c r="A69" s="21">
        <v>65</v>
      </c>
      <c r="B69" s="22" t="s">
        <v>699</v>
      </c>
      <c r="C69" s="23"/>
      <c r="D69" s="21"/>
      <c r="E69" s="32"/>
      <c r="F69" s="25" t="str">
        <f t="shared" si="2"/>
        <v/>
      </c>
      <c r="G69" s="25" t="str">
        <f t="shared" si="3"/>
        <v/>
      </c>
      <c r="H69" s="26"/>
    </row>
    <row r="70" spans="1:8" ht="15.75" customHeight="1">
      <c r="A70" s="21">
        <v>66</v>
      </c>
      <c r="B70" s="22" t="s">
        <v>700</v>
      </c>
      <c r="C70" s="23"/>
      <c r="D70" s="21"/>
      <c r="E70" s="32"/>
      <c r="F70" s="25" t="str">
        <f t="shared" si="2"/>
        <v/>
      </c>
      <c r="G70" s="25" t="str">
        <f t="shared" si="3"/>
        <v/>
      </c>
      <c r="H70" s="26"/>
    </row>
    <row r="71" spans="1:8" ht="15.75" customHeight="1">
      <c r="A71" s="21"/>
      <c r="B71" s="22"/>
      <c r="C71" s="23"/>
      <c r="D71" s="21"/>
      <c r="E71" s="32"/>
      <c r="F71" s="25"/>
      <c r="G71" s="25"/>
      <c r="H71" s="26"/>
    </row>
    <row r="72" spans="1:8" ht="15.75" hidden="1" customHeight="1">
      <c r="A72" s="21"/>
      <c r="B72" s="22"/>
      <c r="C72" s="23"/>
      <c r="D72" s="21"/>
      <c r="E72" s="32"/>
      <c r="F72" s="25"/>
      <c r="G72" s="25"/>
      <c r="H72" s="26"/>
    </row>
    <row r="73" spans="1:8" ht="15.75" hidden="1" customHeight="1">
      <c r="A73" s="21"/>
      <c r="B73" s="22"/>
      <c r="C73" s="23"/>
      <c r="D73" s="21"/>
      <c r="E73" s="32"/>
      <c r="F73" s="25"/>
      <c r="G73" s="25"/>
      <c r="H73" s="26"/>
    </row>
    <row r="74" spans="1:8" ht="15.75" hidden="1" customHeight="1">
      <c r="A74" s="21"/>
      <c r="B74" s="22"/>
      <c r="C74" s="23"/>
      <c r="D74" s="21"/>
      <c r="E74" s="32"/>
      <c r="F74" s="25"/>
      <c r="G74" s="25"/>
      <c r="H74" s="26"/>
    </row>
    <row r="75" spans="1:8" ht="15.75" hidden="1" customHeight="1">
      <c r="A75" s="21"/>
      <c r="B75" s="22"/>
      <c r="C75" s="23"/>
      <c r="D75" s="21"/>
      <c r="E75" s="32"/>
      <c r="F75" s="25"/>
      <c r="G75" s="25"/>
      <c r="H75" s="26"/>
    </row>
    <row r="76" spans="1:8" ht="15.75" hidden="1" customHeight="1">
      <c r="A76" s="21"/>
      <c r="B76" s="22"/>
      <c r="C76" s="23"/>
      <c r="D76" s="21"/>
      <c r="E76" s="32"/>
      <c r="F76" s="25"/>
      <c r="G76" s="25"/>
      <c r="H76" s="26"/>
    </row>
    <row r="77" spans="1:8" ht="15.75" hidden="1" customHeight="1">
      <c r="A77" s="21"/>
      <c r="B77" s="22"/>
      <c r="C77" s="23"/>
      <c r="D77" s="21"/>
      <c r="E77" s="32"/>
      <c r="F77" s="25"/>
      <c r="G77" s="25"/>
      <c r="H77" s="26"/>
    </row>
    <row r="78" spans="1:8" ht="15.75" hidden="1" customHeight="1">
      <c r="A78" s="21"/>
      <c r="B78" s="22"/>
      <c r="C78" s="23"/>
      <c r="D78" s="21"/>
      <c r="E78" s="32"/>
      <c r="F78" s="25"/>
      <c r="G78" s="25"/>
      <c r="H78" s="26"/>
    </row>
    <row r="79" spans="1:8" ht="15.75" hidden="1" customHeight="1">
      <c r="A79" s="21"/>
      <c r="B79" s="22"/>
      <c r="C79" s="23"/>
      <c r="D79" s="21"/>
      <c r="E79" s="32"/>
      <c r="F79" s="25"/>
      <c r="G79" s="25"/>
      <c r="H79" s="26"/>
    </row>
    <row r="80" spans="1:8" ht="15.75" hidden="1" customHeight="1">
      <c r="A80" s="21"/>
      <c r="B80" s="22"/>
      <c r="C80" s="23"/>
      <c r="D80" s="21"/>
      <c r="E80" s="32"/>
      <c r="F80" s="25"/>
      <c r="G80" s="25"/>
      <c r="H80" s="26"/>
    </row>
    <row r="81" spans="1:8" ht="15.75" hidden="1" customHeight="1">
      <c r="A81" s="21"/>
      <c r="B81" s="22"/>
      <c r="C81" s="23"/>
      <c r="D81" s="21"/>
      <c r="E81" s="32"/>
      <c r="F81" s="25"/>
      <c r="G81" s="25"/>
      <c r="H81" s="26"/>
    </row>
    <row r="82" spans="1:8" ht="15.75" hidden="1" customHeight="1">
      <c r="A82" s="21"/>
      <c r="B82" s="22"/>
      <c r="C82" s="23"/>
      <c r="D82" s="21"/>
      <c r="E82" s="32"/>
      <c r="F82" s="25"/>
      <c r="G82" s="25"/>
      <c r="H82" s="26"/>
    </row>
    <row r="83" spans="1:8" ht="15.75" hidden="1" customHeight="1">
      <c r="A83" s="21"/>
      <c r="B83" s="22"/>
      <c r="C83" s="23"/>
      <c r="D83" s="21"/>
      <c r="E83" s="32"/>
      <c r="F83" s="25"/>
      <c r="G83" s="25"/>
      <c r="H83" s="26"/>
    </row>
    <row r="84" spans="1:8" ht="15.75" hidden="1" customHeight="1">
      <c r="A84" s="21"/>
      <c r="B84" s="22"/>
      <c r="C84" s="23"/>
      <c r="D84" s="21"/>
      <c r="E84" s="32"/>
      <c r="F84" s="25"/>
      <c r="G84" s="25"/>
      <c r="H84" s="26"/>
    </row>
    <row r="85" spans="1:8" ht="15.75" hidden="1" customHeight="1">
      <c r="A85" s="21"/>
      <c r="B85" s="22"/>
      <c r="C85" s="23"/>
      <c r="D85" s="21"/>
      <c r="E85" s="32"/>
      <c r="F85" s="25" t="str">
        <f>IF(E85="","",E85)</f>
        <v/>
      </c>
      <c r="G85" s="25" t="str">
        <f>IF(F85="","",F85)</f>
        <v/>
      </c>
      <c r="H85" s="26"/>
    </row>
    <row r="86" spans="1:8" ht="15.75" customHeight="1">
      <c r="A86" s="21"/>
      <c r="B86" s="22"/>
      <c r="C86" s="23"/>
      <c r="D86" s="21"/>
      <c r="E86" s="32"/>
      <c r="F86" s="25" t="str">
        <f>IF(E86="","",E86)</f>
        <v/>
      </c>
      <c r="G86" s="25" t="str">
        <f>IF(F86="","",F86)</f>
        <v/>
      </c>
      <c r="H86" s="26"/>
    </row>
    <row r="87" spans="1:8" ht="15.75" customHeight="1">
      <c r="A87" s="393" t="s">
        <v>283</v>
      </c>
      <c r="B87" s="394"/>
      <c r="C87" s="23"/>
      <c r="D87" s="21"/>
      <c r="E87" s="32">
        <f>SUM(E5:E86)</f>
        <v>0</v>
      </c>
      <c r="F87" s="32">
        <f>SUM(F5:F86)</f>
        <v>0</v>
      </c>
      <c r="G87" s="32">
        <f>SUM(G5:G86)</f>
        <v>0</v>
      </c>
      <c r="H87" s="26"/>
    </row>
    <row r="88" spans="1:8" ht="15.75" customHeight="1">
      <c r="A88" s="28" t="str">
        <f>'5-3应付票据'!A27</f>
        <v>被评估单位（或产权持有单位）
填表人：</v>
      </c>
      <c r="B88" s="28"/>
      <c r="D88" s="28"/>
      <c r="E88" s="29" t="str">
        <f>'5-3应付票据'!F27</f>
        <v>资产评估专业人员：邓晓川、张文斌</v>
      </c>
      <c r="F88" s="29"/>
      <c r="G88" s="30"/>
      <c r="H88" s="30"/>
    </row>
    <row r="89" spans="1:8" ht="15.75" customHeight="1">
      <c r="A89" s="28" t="str">
        <f>'5-3应付票据'!A28</f>
        <v>填表日期：2024年12月5日</v>
      </c>
      <c r="B89" s="28"/>
      <c r="D89" s="28"/>
    </row>
  </sheetData>
  <mergeCells count="3">
    <mergeCell ref="A1:H1"/>
    <mergeCell ref="A2:H2"/>
    <mergeCell ref="A87:B87"/>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Roman,常规"5-4
&amp;"宋体,常规"共&amp;"Times New Roman,常规"&amp;N&amp;"宋体,常规"页第&amp;"Times New Roman,常规"&amp;P&amp;"宋体,常规"页</oddHeader>
  </headerFooter>
  <legacyDrawing r:id="rId1"/>
</worksheet>
</file>

<file path=xl/worksheets/sheet75.xml><?xml version="1.0" encoding="utf-8"?>
<worksheet xmlns="http://schemas.openxmlformats.org/spreadsheetml/2006/main" xmlns:r="http://schemas.openxmlformats.org/officeDocument/2006/relationships">
  <sheetPr codeName="Sheet63">
    <tabColor rgb="FF00B050"/>
    <pageSetUpPr fitToPage="1"/>
  </sheetPr>
  <dimension ref="A1:Q14"/>
  <sheetViews>
    <sheetView workbookViewId="0">
      <pane xSplit="4" ySplit="4" topLeftCell="E5" activePane="bottomRight" state="frozen"/>
      <selection activeCell="D20" sqref="D20"/>
      <selection pane="topRight" activeCell="D20" sqref="D20"/>
      <selection pane="bottomLeft" activeCell="D20" sqref="D20"/>
      <selection pane="bottomRight" activeCell="D20" sqref="D20"/>
    </sheetView>
  </sheetViews>
  <sheetFormatPr defaultColWidth="9" defaultRowHeight="15.75" customHeight="1"/>
  <cols>
    <col min="1" max="1" width="5.3984375" style="13" customWidth="1"/>
    <col min="2" max="2" width="36.09765625" style="13" customWidth="1"/>
    <col min="3" max="3" width="14" style="14" customWidth="1"/>
    <col min="4" max="4" width="16" style="13" customWidth="1"/>
    <col min="5" max="6" width="18.19921875" style="13" customWidth="1"/>
    <col min="7" max="7" width="16.69921875" style="13" customWidth="1"/>
    <col min="8" max="8" width="16.3984375" style="13" customWidth="1"/>
    <col min="9" max="16384" width="9" style="13"/>
  </cols>
  <sheetData>
    <row r="1" spans="1:17" s="11" customFormat="1" ht="30" customHeight="1">
      <c r="A1" s="400" t="s">
        <v>701</v>
      </c>
      <c r="B1" s="403"/>
      <c r="C1" s="403"/>
      <c r="D1" s="403"/>
      <c r="E1" s="403"/>
      <c r="F1" s="403"/>
      <c r="G1" s="403"/>
      <c r="H1" s="403"/>
    </row>
    <row r="2" spans="1:17" ht="20.100000000000001" customHeight="1">
      <c r="A2" s="387" t="str">
        <f>'5-4应付账款'!A2:H2</f>
        <v>评估基准日：2024年12月5日</v>
      </c>
      <c r="B2" s="387"/>
      <c r="C2" s="387"/>
      <c r="D2" s="387"/>
      <c r="E2" s="387"/>
      <c r="F2" s="387"/>
      <c r="G2" s="387"/>
      <c r="H2" s="401"/>
    </row>
    <row r="3" spans="1:17" ht="20.100000000000001" customHeight="1">
      <c r="A3" s="16" t="str">
        <f>'5-4应付账款'!A3</f>
        <v>被评估单位（或产权持有人）：攀枝花市尚亿科技有限责任公司</v>
      </c>
      <c r="H3" s="52" t="s">
        <v>151</v>
      </c>
      <c r="N3" s="406"/>
      <c r="O3" s="406"/>
      <c r="P3" s="406"/>
      <c r="Q3" s="406"/>
    </row>
    <row r="4" spans="1:17" s="12" customFormat="1" ht="20.100000000000001" customHeight="1">
      <c r="A4" s="18" t="s">
        <v>152</v>
      </c>
      <c r="B4" s="18" t="s">
        <v>280</v>
      </c>
      <c r="C4" s="19" t="s">
        <v>288</v>
      </c>
      <c r="D4" s="18" t="s">
        <v>287</v>
      </c>
      <c r="E4" s="20" t="str">
        <f>'5-流动负债汇总'!C$4</f>
        <v>账面价值</v>
      </c>
      <c r="F4" s="20" t="str">
        <f>'5-流动负债汇总'!D$4</f>
        <v>申报价值</v>
      </c>
      <c r="G4" s="18" t="s">
        <v>118</v>
      </c>
      <c r="H4" s="18" t="s">
        <v>212</v>
      </c>
    </row>
    <row r="5" spans="1:17" ht="20.100000000000001" customHeight="1">
      <c r="A5" s="21">
        <v>1</v>
      </c>
      <c r="B5" s="59" t="s">
        <v>702</v>
      </c>
      <c r="C5" s="60">
        <v>44938</v>
      </c>
      <c r="D5" s="18" t="s">
        <v>703</v>
      </c>
      <c r="E5" s="32"/>
      <c r="F5" s="25" t="str">
        <f t="shared" ref="F5:G11" si="0">IF(E5="","",E5)</f>
        <v/>
      </c>
      <c r="G5" s="25" t="str">
        <f t="shared" si="0"/>
        <v/>
      </c>
      <c r="H5" s="26"/>
    </row>
    <row r="6" spans="1:17" ht="20.100000000000001" customHeight="1">
      <c r="A6" s="21">
        <v>2</v>
      </c>
      <c r="B6" s="59"/>
      <c r="C6" s="23"/>
      <c r="D6" s="18"/>
      <c r="E6" s="32"/>
      <c r="F6" s="25" t="str">
        <f t="shared" si="0"/>
        <v/>
      </c>
      <c r="G6" s="25" t="str">
        <f t="shared" si="0"/>
        <v/>
      </c>
      <c r="H6" s="26"/>
    </row>
    <row r="7" spans="1:17" ht="20.100000000000001" customHeight="1">
      <c r="A7" s="21">
        <v>3</v>
      </c>
      <c r="B7" s="58"/>
      <c r="C7" s="23"/>
      <c r="D7" s="18"/>
      <c r="E7" s="32"/>
      <c r="F7" s="25" t="str">
        <f t="shared" si="0"/>
        <v/>
      </c>
      <c r="G7" s="25" t="str">
        <f t="shared" si="0"/>
        <v/>
      </c>
      <c r="H7" s="26"/>
    </row>
    <row r="8" spans="1:17" ht="20.100000000000001" customHeight="1">
      <c r="A8" s="21"/>
      <c r="B8" s="22"/>
      <c r="C8" s="23"/>
      <c r="D8" s="21"/>
      <c r="E8" s="32"/>
      <c r="F8" s="25" t="str">
        <f t="shared" si="0"/>
        <v/>
      </c>
      <c r="G8" s="25" t="str">
        <f t="shared" si="0"/>
        <v/>
      </c>
      <c r="H8" s="26"/>
    </row>
    <row r="9" spans="1:17" ht="20.100000000000001" customHeight="1">
      <c r="A9" s="21"/>
      <c r="B9" s="22"/>
      <c r="C9" s="23"/>
      <c r="D9" s="21"/>
      <c r="E9" s="32"/>
      <c r="F9" s="25" t="str">
        <f t="shared" si="0"/>
        <v/>
      </c>
      <c r="G9" s="25" t="str">
        <f t="shared" si="0"/>
        <v/>
      </c>
      <c r="H9" s="26"/>
    </row>
    <row r="10" spans="1:17" ht="20.100000000000001" customHeight="1">
      <c r="A10" s="21"/>
      <c r="B10" s="22"/>
      <c r="C10" s="23"/>
      <c r="D10" s="21"/>
      <c r="E10" s="32"/>
      <c r="F10" s="25" t="str">
        <f t="shared" si="0"/>
        <v/>
      </c>
      <c r="G10" s="25" t="str">
        <f t="shared" si="0"/>
        <v/>
      </c>
      <c r="H10" s="26"/>
    </row>
    <row r="11" spans="1:17" ht="20.100000000000001" customHeight="1">
      <c r="A11" s="21"/>
      <c r="B11" s="22"/>
      <c r="C11" s="23"/>
      <c r="D11" s="21"/>
      <c r="E11" s="32"/>
      <c r="F11" s="25" t="str">
        <f t="shared" si="0"/>
        <v/>
      </c>
      <c r="G11" s="25" t="str">
        <f t="shared" si="0"/>
        <v/>
      </c>
      <c r="H11" s="26"/>
    </row>
    <row r="12" spans="1:17" ht="20.100000000000001" customHeight="1">
      <c r="A12" s="393" t="s">
        <v>283</v>
      </c>
      <c r="B12" s="394"/>
      <c r="C12" s="23"/>
      <c r="D12" s="21"/>
      <c r="E12" s="32">
        <f>SUM(E5:E11)</f>
        <v>0</v>
      </c>
      <c r="F12" s="32">
        <f>SUM(F5:F11)</f>
        <v>0</v>
      </c>
      <c r="G12" s="32">
        <f>SUM(G5:G11)</f>
        <v>0</v>
      </c>
      <c r="H12" s="26"/>
    </row>
    <row r="13" spans="1:17" ht="20.100000000000001" customHeight="1">
      <c r="A13" s="28" t="str">
        <f>'5-4应付账款'!A88</f>
        <v>被评估单位（或产权持有单位）
填表人：</v>
      </c>
      <c r="B13" s="28"/>
      <c r="C13" s="56"/>
      <c r="D13" s="28"/>
      <c r="E13" s="29" t="str">
        <f>'5-4应付账款'!E88</f>
        <v>资产评估专业人员：邓晓川、张文斌</v>
      </c>
      <c r="F13" s="29"/>
      <c r="G13" s="30"/>
      <c r="H13" s="30"/>
    </row>
    <row r="14" spans="1:17" ht="20.100000000000001" customHeight="1">
      <c r="A14" s="28" t="str">
        <f>'5-4应付账款'!A89</f>
        <v>填表日期：2024年12月5日</v>
      </c>
      <c r="B14" s="28"/>
      <c r="D14" s="28"/>
    </row>
  </sheetData>
  <mergeCells count="4">
    <mergeCell ref="A1:H1"/>
    <mergeCell ref="A2:H2"/>
    <mergeCell ref="N3:Q3"/>
    <mergeCell ref="A12:B12"/>
  </mergeCells>
  <phoneticPr fontId="19" type="noConversion"/>
  <printOptions horizontalCentered="1"/>
  <pageMargins left="0.39370078740157499" right="0.39370078740157499" top="0.86614173228346403" bottom="0.86614173228346403" header="1.0629921259842501" footer="0.511811023622047"/>
  <pageSetup paperSize="9" scale="92" fitToHeight="0" orientation="landscape"/>
  <headerFooter scaleWithDoc="0">
    <oddHeader>&amp;R&amp;"宋体,常规"&amp;10表&amp;"Times New Roman,常规"5-5
&amp;"宋体,常规"共&amp;"Times New Roman,常规"&amp;N&amp;"宋体,常规"页第&amp;"Times New Roman,常规"&amp;P&amp;"宋体,常规"页</oddHeader>
  </headerFooter>
  <legacyDrawing r:id="rId1"/>
</worksheet>
</file>

<file path=xl/worksheets/sheet76.xml><?xml version="1.0" encoding="utf-8"?>
<worksheet xmlns="http://schemas.openxmlformats.org/spreadsheetml/2006/main" xmlns:r="http://schemas.openxmlformats.org/officeDocument/2006/relationships">
  <sheetPr codeName="Sheet65"/>
  <dimension ref="A1:Q23"/>
  <sheetViews>
    <sheetView workbookViewId="0">
      <pane xSplit="3" ySplit="4" topLeftCell="D5" activePane="bottomRight" state="frozen"/>
      <selection pane="topRight"/>
      <selection pane="bottomLeft"/>
      <selection pane="bottomRight" activeCell="C5" sqref="C5:D15"/>
    </sheetView>
  </sheetViews>
  <sheetFormatPr defaultColWidth="9" defaultRowHeight="15.75" customHeight="1"/>
  <cols>
    <col min="1" max="1" width="13.3984375" style="13" customWidth="1"/>
    <col min="2" max="2" width="24.59765625" style="13" customWidth="1"/>
    <col min="3" max="3" width="13.8984375" style="14" customWidth="1"/>
    <col min="4" max="5" width="20.3984375" style="13" customWidth="1"/>
    <col min="6" max="6" width="20.19921875" style="13" customWidth="1"/>
    <col min="7" max="7" width="15.3984375" style="13" customWidth="1"/>
    <col min="8" max="16384" width="9" style="13"/>
  </cols>
  <sheetData>
    <row r="1" spans="1:17" s="11" customFormat="1" ht="30" customHeight="1">
      <c r="A1" s="400" t="s">
        <v>704</v>
      </c>
      <c r="B1" s="403"/>
      <c r="C1" s="403"/>
      <c r="D1" s="403"/>
      <c r="E1" s="403"/>
      <c r="F1" s="403"/>
      <c r="G1" s="403"/>
    </row>
    <row r="2" spans="1:17" ht="14.1" customHeight="1">
      <c r="A2" s="387" t="str">
        <f>'5-5预收账款'!A2:H2</f>
        <v>评估基准日：2024年12月5日</v>
      </c>
      <c r="B2" s="387"/>
      <c r="C2" s="387"/>
      <c r="D2" s="387"/>
      <c r="E2" s="387"/>
      <c r="F2" s="387"/>
      <c r="G2" s="387"/>
    </row>
    <row r="3" spans="1:17" ht="15.75" customHeight="1">
      <c r="A3" s="16" t="str">
        <f>'4-7-2在建（设备）'!A3</f>
        <v>被评估单位（或产权持有人）：攀枝花市尚亿科技有限责任公司</v>
      </c>
      <c r="G3" s="52" t="s">
        <v>151</v>
      </c>
      <c r="N3" s="406"/>
      <c r="O3" s="406"/>
      <c r="P3" s="406"/>
      <c r="Q3" s="406"/>
    </row>
    <row r="4" spans="1:17" s="12" customFormat="1" ht="20.100000000000001" customHeight="1">
      <c r="A4" s="18" t="s">
        <v>152</v>
      </c>
      <c r="B4" s="18" t="s">
        <v>361</v>
      </c>
      <c r="C4" s="19" t="s">
        <v>288</v>
      </c>
      <c r="D4" s="20" t="str">
        <f>'5-流动负债汇总'!C$4</f>
        <v>账面价值</v>
      </c>
      <c r="E4" s="20" t="str">
        <f>'5-流动负债汇总'!D$4</f>
        <v>申报价值</v>
      </c>
      <c r="F4" s="18" t="s">
        <v>118</v>
      </c>
      <c r="G4" s="18" t="s">
        <v>212</v>
      </c>
    </row>
    <row r="5" spans="1:17" ht="20.100000000000001" customHeight="1">
      <c r="A5" s="21">
        <v>1</v>
      </c>
      <c r="B5" s="58" t="s">
        <v>705</v>
      </c>
      <c r="C5" s="23"/>
      <c r="D5" s="32"/>
      <c r="E5" s="25" t="str">
        <f t="shared" ref="E5:F19" si="0">IF(D5="","",D5)</f>
        <v/>
      </c>
      <c r="F5" s="25" t="str">
        <f t="shared" si="0"/>
        <v/>
      </c>
      <c r="G5" s="26" t="s">
        <v>706</v>
      </c>
    </row>
    <row r="6" spans="1:17" ht="20.100000000000001" customHeight="1">
      <c r="A6" s="21">
        <v>2</v>
      </c>
      <c r="B6" s="58" t="s">
        <v>707</v>
      </c>
      <c r="C6" s="23"/>
      <c r="D6" s="32"/>
      <c r="E6" s="25" t="str">
        <f t="shared" si="0"/>
        <v/>
      </c>
      <c r="F6" s="25" t="str">
        <f t="shared" si="0"/>
        <v/>
      </c>
      <c r="G6" s="26"/>
    </row>
    <row r="7" spans="1:17" ht="20.100000000000001" customHeight="1">
      <c r="A7" s="21">
        <v>3</v>
      </c>
      <c r="B7" s="58" t="s">
        <v>708</v>
      </c>
      <c r="C7" s="23"/>
      <c r="D7" s="32"/>
      <c r="E7" s="25" t="str">
        <f t="shared" si="0"/>
        <v/>
      </c>
      <c r="F7" s="25" t="str">
        <f t="shared" si="0"/>
        <v/>
      </c>
      <c r="G7" s="26"/>
    </row>
    <row r="8" spans="1:17" ht="20.100000000000001" customHeight="1">
      <c r="A8" s="21">
        <v>4</v>
      </c>
      <c r="B8" s="58" t="s">
        <v>709</v>
      </c>
      <c r="C8" s="23"/>
      <c r="D8" s="32"/>
      <c r="E8" s="25" t="str">
        <f t="shared" si="0"/>
        <v/>
      </c>
      <c r="F8" s="25" t="str">
        <f t="shared" si="0"/>
        <v/>
      </c>
      <c r="G8" s="26"/>
    </row>
    <row r="9" spans="1:17" ht="20.100000000000001" customHeight="1">
      <c r="A9" s="21">
        <v>5</v>
      </c>
      <c r="B9" s="58" t="s">
        <v>710</v>
      </c>
      <c r="C9" s="23"/>
      <c r="D9" s="32"/>
      <c r="E9" s="25" t="str">
        <f t="shared" si="0"/>
        <v/>
      </c>
      <c r="F9" s="25" t="str">
        <f t="shared" si="0"/>
        <v/>
      </c>
      <c r="G9" s="26"/>
    </row>
    <row r="10" spans="1:17" ht="20.100000000000001" customHeight="1">
      <c r="A10" s="21">
        <v>6</v>
      </c>
      <c r="B10" s="58" t="s">
        <v>711</v>
      </c>
      <c r="C10" s="23"/>
      <c r="D10" s="32"/>
      <c r="E10" s="25" t="str">
        <f t="shared" si="0"/>
        <v/>
      </c>
      <c r="F10" s="25" t="str">
        <f t="shared" si="0"/>
        <v/>
      </c>
      <c r="G10" s="26"/>
    </row>
    <row r="11" spans="1:17" ht="20.100000000000001" customHeight="1">
      <c r="A11" s="21">
        <v>7</v>
      </c>
      <c r="B11" s="58" t="s">
        <v>712</v>
      </c>
      <c r="C11" s="23"/>
      <c r="D11" s="32"/>
      <c r="E11" s="25" t="str">
        <f t="shared" si="0"/>
        <v/>
      </c>
      <c r="F11" s="25" t="str">
        <f t="shared" si="0"/>
        <v/>
      </c>
      <c r="G11" s="26"/>
    </row>
    <row r="12" spans="1:17" ht="20.100000000000001" customHeight="1">
      <c r="A12" s="21">
        <v>8</v>
      </c>
      <c r="B12" s="58" t="s">
        <v>713</v>
      </c>
      <c r="C12" s="23"/>
      <c r="D12" s="32"/>
      <c r="E12" s="25" t="str">
        <f t="shared" si="0"/>
        <v/>
      </c>
      <c r="F12" s="25" t="str">
        <f t="shared" si="0"/>
        <v/>
      </c>
      <c r="G12" s="26"/>
    </row>
    <row r="13" spans="1:17" ht="20.100000000000001" customHeight="1">
      <c r="A13" s="21">
        <v>9</v>
      </c>
      <c r="B13" s="58" t="s">
        <v>714</v>
      </c>
      <c r="C13" s="23"/>
      <c r="D13" s="32"/>
      <c r="E13" s="25" t="str">
        <f t="shared" si="0"/>
        <v/>
      </c>
      <c r="F13" s="25" t="str">
        <f t="shared" si="0"/>
        <v/>
      </c>
      <c r="G13" s="26"/>
    </row>
    <row r="14" spans="1:17" ht="20.100000000000001" customHeight="1">
      <c r="A14" s="21">
        <v>10</v>
      </c>
      <c r="B14" s="58" t="s">
        <v>715</v>
      </c>
      <c r="C14" s="23"/>
      <c r="D14" s="32"/>
      <c r="E14" s="25" t="str">
        <f t="shared" si="0"/>
        <v/>
      </c>
      <c r="F14" s="25" t="str">
        <f t="shared" si="0"/>
        <v/>
      </c>
      <c r="G14" s="26"/>
    </row>
    <row r="15" spans="1:17" ht="20.100000000000001" customHeight="1">
      <c r="A15" s="21">
        <v>11</v>
      </c>
      <c r="B15" s="58" t="s">
        <v>716</v>
      </c>
      <c r="C15" s="23"/>
      <c r="D15" s="32"/>
      <c r="E15" s="25" t="str">
        <f t="shared" si="0"/>
        <v/>
      </c>
      <c r="F15" s="25" t="str">
        <f t="shared" si="0"/>
        <v/>
      </c>
      <c r="G15" s="26"/>
    </row>
    <row r="16" spans="1:17" ht="20.100000000000001" customHeight="1">
      <c r="A16" s="21">
        <v>12</v>
      </c>
      <c r="B16" s="58" t="s">
        <v>717</v>
      </c>
      <c r="C16" s="23"/>
      <c r="D16" s="32"/>
      <c r="E16" s="25" t="str">
        <f t="shared" si="0"/>
        <v/>
      </c>
      <c r="F16" s="25" t="str">
        <f t="shared" si="0"/>
        <v/>
      </c>
      <c r="G16" s="26"/>
    </row>
    <row r="17" spans="1:7" ht="20.100000000000001" customHeight="1">
      <c r="A17" s="21">
        <v>13</v>
      </c>
      <c r="B17" s="58" t="s">
        <v>718</v>
      </c>
      <c r="C17" s="23"/>
      <c r="D17" s="32"/>
      <c r="E17" s="25" t="str">
        <f t="shared" si="0"/>
        <v/>
      </c>
      <c r="F17" s="25" t="str">
        <f t="shared" si="0"/>
        <v/>
      </c>
      <c r="G17" s="26"/>
    </row>
    <row r="18" spans="1:7" ht="20.100000000000001" customHeight="1">
      <c r="A18" s="21">
        <v>14</v>
      </c>
      <c r="B18" s="58" t="s">
        <v>719</v>
      </c>
      <c r="C18" s="23"/>
      <c r="D18" s="32"/>
      <c r="E18" s="25" t="str">
        <f t="shared" si="0"/>
        <v/>
      </c>
      <c r="F18" s="25" t="str">
        <f t="shared" si="0"/>
        <v/>
      </c>
      <c r="G18" s="26"/>
    </row>
    <row r="19" spans="1:7" ht="20.100000000000001" customHeight="1">
      <c r="A19" s="21">
        <v>15</v>
      </c>
      <c r="B19" s="58" t="s">
        <v>720</v>
      </c>
      <c r="C19" s="23"/>
      <c r="D19" s="32"/>
      <c r="E19" s="25" t="str">
        <f t="shared" si="0"/>
        <v/>
      </c>
      <c r="F19" s="25" t="str">
        <f t="shared" si="0"/>
        <v/>
      </c>
      <c r="G19" s="26"/>
    </row>
    <row r="20" spans="1:7" ht="20.100000000000001" customHeight="1">
      <c r="A20" s="21"/>
      <c r="B20" s="22"/>
      <c r="C20" s="23"/>
      <c r="D20" s="32"/>
      <c r="E20" s="32"/>
      <c r="F20" s="32"/>
      <c r="G20" s="26"/>
    </row>
    <row r="21" spans="1:7" ht="20.100000000000001" customHeight="1">
      <c r="A21" s="393" t="s">
        <v>283</v>
      </c>
      <c r="B21" s="394"/>
      <c r="C21" s="23"/>
      <c r="D21" s="32">
        <f>SUM(D5:D20)</f>
        <v>0</v>
      </c>
      <c r="E21" s="32">
        <f>SUM(E5:E20)</f>
        <v>0</v>
      </c>
      <c r="F21" s="32">
        <f>SUM(F5:F20)</f>
        <v>0</v>
      </c>
      <c r="G21" s="26"/>
    </row>
    <row r="22" spans="1:7" ht="20.100000000000001" customHeight="1">
      <c r="A22" s="28" t="str">
        <f>'5-5预收账款'!A13</f>
        <v>被评估单位（或产权持有单位）
填表人：</v>
      </c>
      <c r="B22" s="28"/>
      <c r="C22" s="56"/>
      <c r="D22" s="28"/>
      <c r="E22" s="28"/>
      <c r="F22" s="29" t="str">
        <f>'5-5预收账款'!E13</f>
        <v>资产评估专业人员：邓晓川、张文斌</v>
      </c>
      <c r="G22" s="30"/>
    </row>
    <row r="23" spans="1:7" ht="20.100000000000001" customHeight="1">
      <c r="A23" s="28" t="str">
        <f>'5-5预收账款'!A14</f>
        <v>填表日期：2024年12月5日</v>
      </c>
      <c r="B23" s="28"/>
      <c r="D23" s="28"/>
      <c r="E23" s="28"/>
    </row>
  </sheetData>
  <mergeCells count="4">
    <mergeCell ref="A1:G1"/>
    <mergeCell ref="A2:G2"/>
    <mergeCell ref="N3:Q3"/>
    <mergeCell ref="A21:B21"/>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Roman,常规"5-6
&amp;"宋体,常规"共&amp;"Times New Roman,常规"&amp;N&amp;"宋体,常规"页第&amp;"Times New Roman,常规"&amp;P&amp;"宋体,常规"页</oddHeader>
  </headerFooter>
  <legacyDrawing r:id="rId1"/>
</worksheet>
</file>

<file path=xl/worksheets/sheet77.xml><?xml version="1.0" encoding="utf-8"?>
<worksheet xmlns="http://schemas.openxmlformats.org/spreadsheetml/2006/main" xmlns:r="http://schemas.openxmlformats.org/officeDocument/2006/relationships">
  <sheetPr codeName="Sheet67">
    <tabColor rgb="FF00B050"/>
    <pageSetUpPr fitToPage="1"/>
  </sheetPr>
  <dimension ref="A1:Q16"/>
  <sheetViews>
    <sheetView workbookViewId="0">
      <pane xSplit="4" ySplit="4" topLeftCell="E7" activePane="bottomRight" state="frozen"/>
      <selection activeCell="D20" sqref="D20"/>
      <selection pane="topRight" activeCell="D20" sqref="D20"/>
      <selection pane="bottomLeft" activeCell="D20" sqref="D20"/>
      <selection pane="bottomRight" activeCell="D20" sqref="D20"/>
    </sheetView>
  </sheetViews>
  <sheetFormatPr defaultColWidth="9" defaultRowHeight="15.75" customHeight="1"/>
  <cols>
    <col min="1" max="1" width="8.3984375" style="13" customWidth="1"/>
    <col min="2" max="2" width="28.19921875" style="13" customWidth="1"/>
    <col min="3" max="3" width="14" style="14" customWidth="1"/>
    <col min="4" max="4" width="14.09765625" style="13" customWidth="1"/>
    <col min="5" max="7" width="18.09765625" style="13" customWidth="1"/>
    <col min="8" max="8" width="22.09765625" style="13" customWidth="1"/>
    <col min="9" max="16384" width="9" style="13"/>
  </cols>
  <sheetData>
    <row r="1" spans="1:17" s="11" customFormat="1" ht="30" customHeight="1">
      <c r="A1" s="400" t="s">
        <v>721</v>
      </c>
      <c r="B1" s="403"/>
      <c r="C1" s="403"/>
      <c r="D1" s="403"/>
      <c r="E1" s="403"/>
      <c r="F1" s="403"/>
      <c r="G1" s="403"/>
      <c r="H1" s="403"/>
    </row>
    <row r="2" spans="1:17" ht="20.100000000000001" customHeight="1">
      <c r="A2" s="387" t="str">
        <f>'5-6职工薪酬'!A2:G2</f>
        <v>评估基准日：2024年12月5日</v>
      </c>
      <c r="B2" s="387"/>
      <c r="C2" s="387"/>
      <c r="D2" s="387"/>
      <c r="E2" s="387"/>
      <c r="F2" s="387"/>
      <c r="G2" s="387"/>
      <c r="H2" s="401"/>
    </row>
    <row r="3" spans="1:17" ht="20.100000000000001" customHeight="1">
      <c r="A3" s="16" t="str">
        <f>'4-7-2在建（设备）'!A3</f>
        <v>被评估单位（或产权持有人）：攀枝花市尚亿科技有限责任公司</v>
      </c>
      <c r="H3" s="52" t="s">
        <v>151</v>
      </c>
      <c r="N3" s="406"/>
      <c r="O3" s="406"/>
      <c r="P3" s="406"/>
      <c r="Q3" s="406"/>
    </row>
    <row r="4" spans="1:17" s="12" customFormat="1" ht="20.100000000000001" customHeight="1">
      <c r="A4" s="18" t="s">
        <v>152</v>
      </c>
      <c r="B4" s="18" t="s">
        <v>722</v>
      </c>
      <c r="C4" s="19" t="s">
        <v>288</v>
      </c>
      <c r="D4" s="18" t="s">
        <v>723</v>
      </c>
      <c r="E4" s="20" t="str">
        <f>'5-流动负债汇总'!C$4</f>
        <v>账面价值</v>
      </c>
      <c r="F4" s="20" t="str">
        <f>'5-流动负债汇总'!D$4</f>
        <v>申报价值</v>
      </c>
      <c r="G4" s="18" t="s">
        <v>118</v>
      </c>
      <c r="H4" s="18" t="s">
        <v>212</v>
      </c>
    </row>
    <row r="5" spans="1:17" ht="20.100000000000001" customHeight="1">
      <c r="A5" s="21">
        <v>1</v>
      </c>
      <c r="B5" s="55" t="s">
        <v>724</v>
      </c>
      <c r="C5" s="23"/>
      <c r="D5" s="18"/>
      <c r="E5" s="32"/>
      <c r="F5" s="25" t="str">
        <f t="shared" ref="F5:G7" si="0">IF(E5="","",E5)</f>
        <v/>
      </c>
      <c r="G5" s="25" t="str">
        <f t="shared" si="0"/>
        <v/>
      </c>
      <c r="H5" s="26"/>
    </row>
    <row r="6" spans="1:17" ht="20.100000000000001" customHeight="1">
      <c r="A6" s="21">
        <v>2</v>
      </c>
      <c r="B6" s="55" t="s">
        <v>725</v>
      </c>
      <c r="C6" s="23"/>
      <c r="D6" s="18"/>
      <c r="E6" s="32"/>
      <c r="F6" s="25" t="str">
        <f t="shared" si="0"/>
        <v/>
      </c>
      <c r="G6" s="25" t="str">
        <f t="shared" si="0"/>
        <v/>
      </c>
      <c r="H6" s="26"/>
    </row>
    <row r="7" spans="1:17" ht="20.100000000000001" customHeight="1">
      <c r="A7" s="21">
        <v>3</v>
      </c>
      <c r="B7" s="55" t="s">
        <v>726</v>
      </c>
      <c r="C7" s="23"/>
      <c r="D7" s="18"/>
      <c r="E7" s="32"/>
      <c r="F7" s="25" t="str">
        <f t="shared" si="0"/>
        <v/>
      </c>
      <c r="G7" s="25" t="str">
        <f t="shared" si="0"/>
        <v/>
      </c>
      <c r="H7" s="26"/>
    </row>
    <row r="8" spans="1:17" ht="20.100000000000001" customHeight="1">
      <c r="A8" s="21">
        <v>4</v>
      </c>
      <c r="B8" s="55" t="s">
        <v>727</v>
      </c>
      <c r="C8" s="23"/>
      <c r="D8" s="18"/>
      <c r="E8" s="32"/>
      <c r="F8" s="25" t="str">
        <f t="shared" ref="F8:G11" si="1">IF(E8="","",E8)</f>
        <v/>
      </c>
      <c r="G8" s="25" t="str">
        <f>IF(F8="","",F8)</f>
        <v/>
      </c>
      <c r="H8" s="26"/>
    </row>
    <row r="9" spans="1:17" ht="20.100000000000001" customHeight="1">
      <c r="A9" s="21">
        <v>5</v>
      </c>
      <c r="B9" s="55" t="s">
        <v>728</v>
      </c>
      <c r="C9" s="23"/>
      <c r="D9" s="18"/>
      <c r="E9" s="32"/>
      <c r="F9" s="25" t="str">
        <f t="shared" si="1"/>
        <v/>
      </c>
      <c r="G9" s="25" t="str">
        <f t="shared" si="1"/>
        <v/>
      </c>
      <c r="H9" s="26"/>
    </row>
    <row r="10" spans="1:17" ht="20.100000000000001" customHeight="1">
      <c r="A10" s="21">
        <v>6</v>
      </c>
      <c r="B10" s="55" t="s">
        <v>729</v>
      </c>
      <c r="C10" s="23"/>
      <c r="D10" s="18"/>
      <c r="E10" s="32"/>
      <c r="F10" s="25" t="str">
        <f t="shared" si="1"/>
        <v/>
      </c>
      <c r="G10" s="25" t="str">
        <f t="shared" si="1"/>
        <v/>
      </c>
      <c r="H10" s="26"/>
    </row>
    <row r="11" spans="1:17" ht="20.100000000000001" customHeight="1">
      <c r="A11" s="21">
        <v>7</v>
      </c>
      <c r="B11" s="55" t="s">
        <v>730</v>
      </c>
      <c r="C11" s="23"/>
      <c r="D11" s="18"/>
      <c r="E11" s="32"/>
      <c r="F11" s="25" t="str">
        <f t="shared" si="1"/>
        <v/>
      </c>
      <c r="G11" s="25" t="str">
        <f t="shared" si="1"/>
        <v/>
      </c>
      <c r="H11" s="26"/>
    </row>
    <row r="12" spans="1:17" ht="20.100000000000001" customHeight="1">
      <c r="A12" s="21">
        <v>8</v>
      </c>
      <c r="B12" s="22" t="s">
        <v>731</v>
      </c>
      <c r="C12" s="23"/>
      <c r="D12" s="21"/>
      <c r="E12" s="32"/>
      <c r="F12" s="25" t="str">
        <f>IF(E12="","",E12)</f>
        <v/>
      </c>
      <c r="G12" s="25" t="str">
        <f>IF(F12="","",F12)</f>
        <v/>
      </c>
      <c r="H12" s="26"/>
    </row>
    <row r="13" spans="1:17" ht="20.100000000000001" customHeight="1">
      <c r="A13" s="21">
        <v>9</v>
      </c>
      <c r="B13" s="22" t="s">
        <v>732</v>
      </c>
      <c r="C13" s="23"/>
      <c r="D13" s="21"/>
      <c r="E13" s="32"/>
      <c r="F13" s="25" t="str">
        <f>IF(E13="","",E13)</f>
        <v/>
      </c>
      <c r="G13" s="25" t="str">
        <f>IF(F13="","",F13)</f>
        <v/>
      </c>
      <c r="H13" s="26"/>
    </row>
    <row r="14" spans="1:17" ht="20.100000000000001" customHeight="1">
      <c r="A14" s="393" t="s">
        <v>283</v>
      </c>
      <c r="B14" s="394"/>
      <c r="C14" s="23"/>
      <c r="D14" s="21"/>
      <c r="E14" s="32">
        <f>SUM(E5:E13)</f>
        <v>0</v>
      </c>
      <c r="F14" s="32">
        <f>SUM(F5:F13)</f>
        <v>0</v>
      </c>
      <c r="G14" s="32">
        <f>SUM(G5:G13)</f>
        <v>0</v>
      </c>
      <c r="H14" s="26"/>
    </row>
    <row r="15" spans="1:17" ht="20.100000000000001" customHeight="1">
      <c r="A15" s="28" t="str">
        <f>'5-6职工薪酬'!A22</f>
        <v>被评估单位（或产权持有单位）
填表人：</v>
      </c>
      <c r="B15" s="28"/>
      <c r="C15" s="56"/>
      <c r="D15" s="28"/>
      <c r="E15" s="29" t="str">
        <f>'5-6职工薪酬'!F22</f>
        <v>资产评估专业人员：邓晓川、张文斌</v>
      </c>
      <c r="F15" s="29"/>
      <c r="G15" s="30"/>
      <c r="H15" s="30"/>
    </row>
    <row r="16" spans="1:17" ht="20.100000000000001" customHeight="1">
      <c r="A16" s="28" t="str">
        <f>'5-6职工薪酬'!A23</f>
        <v>填表日期：2024年12月5日</v>
      </c>
      <c r="B16" s="28"/>
      <c r="D16" s="28"/>
    </row>
  </sheetData>
  <mergeCells count="4">
    <mergeCell ref="A1:H1"/>
    <mergeCell ref="A2:H2"/>
    <mergeCell ref="N3:Q3"/>
    <mergeCell ref="A14:B14"/>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Roman,常规"5-7
&amp;"宋体,常规"共&amp;"Times New Roman,常规"&amp;N&amp;"宋体,常规"页第&amp;"Times New Roman,常规"&amp;P&amp;"宋体,常规"页</oddHeader>
  </headerFooter>
  <legacyDrawing r:id="rId1"/>
</worksheet>
</file>

<file path=xl/worksheets/sheet78.xml><?xml version="1.0" encoding="utf-8"?>
<worksheet xmlns="http://schemas.openxmlformats.org/spreadsheetml/2006/main" xmlns:r="http://schemas.openxmlformats.org/officeDocument/2006/relationships">
  <sheetPr>
    <pageSetUpPr fitToPage="1"/>
  </sheetPr>
  <dimension ref="A1:J28"/>
  <sheetViews>
    <sheetView workbookViewId="0">
      <pane xSplit="6" ySplit="4" topLeftCell="G5" activePane="bottomRight" state="frozen"/>
      <selection sqref="A1:J1"/>
      <selection pane="topRight" sqref="A1:J1"/>
      <selection pane="bottomLeft" sqref="A1:J1"/>
      <selection pane="bottomRight" sqref="A1:J1"/>
    </sheetView>
  </sheetViews>
  <sheetFormatPr defaultColWidth="9" defaultRowHeight="15.75" customHeight="1"/>
  <cols>
    <col min="1" max="1" width="6.5" style="13" customWidth="1"/>
    <col min="2" max="2" width="28.5" style="13" customWidth="1"/>
    <col min="3" max="3" width="11" style="14" customWidth="1"/>
    <col min="4" max="4" width="14.3984375" style="13" customWidth="1"/>
    <col min="5" max="5" width="12.8984375" style="13" customWidth="1"/>
    <col min="6" max="6" width="8.69921875" style="13" customWidth="1"/>
    <col min="7" max="8" width="13.19921875" style="13" customWidth="1"/>
    <col min="9" max="9" width="12.8984375" style="13" customWidth="1"/>
    <col min="10" max="10" width="15" style="13" customWidth="1"/>
    <col min="11" max="16384" width="9" style="13"/>
  </cols>
  <sheetData>
    <row r="1" spans="1:10" s="11" customFormat="1" ht="30" customHeight="1">
      <c r="A1" s="400" t="s">
        <v>733</v>
      </c>
      <c r="B1" s="403"/>
      <c r="C1" s="403"/>
      <c r="D1" s="403"/>
      <c r="E1" s="403"/>
      <c r="F1" s="403"/>
      <c r="G1" s="403"/>
      <c r="H1" s="403"/>
      <c r="I1" s="403"/>
      <c r="J1" s="403"/>
    </row>
    <row r="2" spans="1:10" ht="14.1" customHeight="1">
      <c r="A2" s="387" t="str">
        <f>'5-7应交税费'!A2:H2</f>
        <v>评估基准日：2024年12月5日</v>
      </c>
      <c r="B2" s="387"/>
      <c r="C2" s="387"/>
      <c r="D2" s="387"/>
      <c r="E2" s="387"/>
      <c r="F2" s="387"/>
      <c r="G2" s="387"/>
      <c r="H2" s="387"/>
      <c r="I2" s="401"/>
      <c r="J2" s="401"/>
    </row>
    <row r="3" spans="1:10" ht="15.75" customHeight="1">
      <c r="A3" s="16" t="str">
        <f>'5-7应交税费'!A3</f>
        <v>被评估单位（或产权持有人）：攀枝花市尚亿科技有限责任公司</v>
      </c>
      <c r="J3" s="17" t="s">
        <v>151</v>
      </c>
    </row>
    <row r="4" spans="1:10" s="12" customFormat="1" ht="15.75" customHeight="1">
      <c r="A4" s="18" t="s">
        <v>152</v>
      </c>
      <c r="B4" s="18" t="s">
        <v>280</v>
      </c>
      <c r="C4" s="19" t="s">
        <v>288</v>
      </c>
      <c r="D4" s="18" t="s">
        <v>298</v>
      </c>
      <c r="E4" s="18" t="s">
        <v>299</v>
      </c>
      <c r="F4" s="18" t="s">
        <v>300</v>
      </c>
      <c r="G4" s="20" t="str">
        <f>'5-流动负债汇总'!C$4</f>
        <v>账面价值</v>
      </c>
      <c r="H4" s="20" t="str">
        <f>'5-流动负债汇总'!D$4</f>
        <v>申报价值</v>
      </c>
      <c r="I4" s="18" t="s">
        <v>118</v>
      </c>
      <c r="J4" s="18" t="s">
        <v>212</v>
      </c>
    </row>
    <row r="5" spans="1:10" ht="15.75" customHeight="1">
      <c r="A5" s="21"/>
      <c r="B5" s="22"/>
      <c r="C5" s="23"/>
      <c r="D5" s="32"/>
      <c r="E5" s="21"/>
      <c r="F5" s="21"/>
      <c r="G5" s="32"/>
      <c r="H5" s="25" t="str">
        <f t="shared" ref="H5:I25" si="0">IF(G5="","",G5)</f>
        <v/>
      </c>
      <c r="I5" s="25" t="str">
        <f t="shared" si="0"/>
        <v/>
      </c>
      <c r="J5" s="26"/>
    </row>
    <row r="6" spans="1:10" ht="15.75" customHeight="1">
      <c r="A6" s="21"/>
      <c r="B6" s="22"/>
      <c r="C6" s="23"/>
      <c r="D6" s="32"/>
      <c r="E6" s="21"/>
      <c r="F6" s="21"/>
      <c r="G6" s="32"/>
      <c r="H6" s="25" t="str">
        <f t="shared" si="0"/>
        <v/>
      </c>
      <c r="I6" s="25" t="str">
        <f t="shared" si="0"/>
        <v/>
      </c>
      <c r="J6" s="26"/>
    </row>
    <row r="7" spans="1:10" ht="15.75" customHeight="1">
      <c r="A7" s="21"/>
      <c r="B7" s="22"/>
      <c r="C7" s="23"/>
      <c r="D7" s="32"/>
      <c r="E7" s="21"/>
      <c r="F7" s="21"/>
      <c r="G7" s="32"/>
      <c r="H7" s="25" t="str">
        <f t="shared" si="0"/>
        <v/>
      </c>
      <c r="I7" s="25" t="str">
        <f t="shared" si="0"/>
        <v/>
      </c>
      <c r="J7" s="26"/>
    </row>
    <row r="8" spans="1:10" ht="15.75" customHeight="1">
      <c r="A8" s="21"/>
      <c r="B8" s="22"/>
      <c r="C8" s="23"/>
      <c r="D8" s="32"/>
      <c r="E8" s="21"/>
      <c r="F8" s="21"/>
      <c r="G8" s="32"/>
      <c r="H8" s="25" t="str">
        <f t="shared" si="0"/>
        <v/>
      </c>
      <c r="I8" s="25" t="str">
        <f t="shared" si="0"/>
        <v/>
      </c>
      <c r="J8" s="26"/>
    </row>
    <row r="9" spans="1:10" ht="15.75" customHeight="1">
      <c r="A9" s="21"/>
      <c r="B9" s="22"/>
      <c r="C9" s="23"/>
      <c r="D9" s="32"/>
      <c r="E9" s="21"/>
      <c r="F9" s="21"/>
      <c r="G9" s="32"/>
      <c r="H9" s="25" t="str">
        <f t="shared" si="0"/>
        <v/>
      </c>
      <c r="I9" s="25" t="str">
        <f t="shared" si="0"/>
        <v/>
      </c>
      <c r="J9" s="26"/>
    </row>
    <row r="10" spans="1:10" ht="15.75" customHeight="1">
      <c r="A10" s="21"/>
      <c r="B10" s="22"/>
      <c r="C10" s="23"/>
      <c r="D10" s="32"/>
      <c r="E10" s="21"/>
      <c r="F10" s="21"/>
      <c r="G10" s="32"/>
      <c r="H10" s="25" t="str">
        <f t="shared" si="0"/>
        <v/>
      </c>
      <c r="I10" s="25" t="str">
        <f t="shared" si="0"/>
        <v/>
      </c>
      <c r="J10" s="26"/>
    </row>
    <row r="11" spans="1:10" ht="15.75" customHeight="1">
      <c r="A11" s="21"/>
      <c r="B11" s="22"/>
      <c r="C11" s="23"/>
      <c r="D11" s="32"/>
      <c r="E11" s="21"/>
      <c r="F11" s="21"/>
      <c r="G11" s="32"/>
      <c r="H11" s="25" t="str">
        <f t="shared" si="0"/>
        <v/>
      </c>
      <c r="I11" s="25" t="str">
        <f t="shared" si="0"/>
        <v/>
      </c>
      <c r="J11" s="26"/>
    </row>
    <row r="12" spans="1:10" ht="15.75" customHeight="1">
      <c r="A12" s="21"/>
      <c r="B12" s="22"/>
      <c r="C12" s="23"/>
      <c r="D12" s="32"/>
      <c r="E12" s="21"/>
      <c r="F12" s="21"/>
      <c r="G12" s="32"/>
      <c r="H12" s="25" t="str">
        <f t="shared" si="0"/>
        <v/>
      </c>
      <c r="I12" s="25" t="str">
        <f t="shared" si="0"/>
        <v/>
      </c>
      <c r="J12" s="26"/>
    </row>
    <row r="13" spans="1:10" ht="15.75" customHeight="1">
      <c r="A13" s="21"/>
      <c r="B13" s="22"/>
      <c r="C13" s="23"/>
      <c r="D13" s="32"/>
      <c r="E13" s="21"/>
      <c r="F13" s="21"/>
      <c r="G13" s="32"/>
      <c r="H13" s="25" t="str">
        <f t="shared" si="0"/>
        <v/>
      </c>
      <c r="I13" s="25" t="str">
        <f t="shared" si="0"/>
        <v/>
      </c>
      <c r="J13" s="26"/>
    </row>
    <row r="14" spans="1:10" ht="15.75" customHeight="1">
      <c r="A14" s="21"/>
      <c r="B14" s="22"/>
      <c r="C14" s="23"/>
      <c r="D14" s="32"/>
      <c r="E14" s="21"/>
      <c r="F14" s="21"/>
      <c r="G14" s="32"/>
      <c r="H14" s="25" t="str">
        <f t="shared" si="0"/>
        <v/>
      </c>
      <c r="I14" s="25" t="str">
        <f t="shared" si="0"/>
        <v/>
      </c>
      <c r="J14" s="26"/>
    </row>
    <row r="15" spans="1:10" ht="15.75" customHeight="1">
      <c r="A15" s="21"/>
      <c r="B15" s="22"/>
      <c r="C15" s="23"/>
      <c r="D15" s="32"/>
      <c r="E15" s="21"/>
      <c r="F15" s="21"/>
      <c r="G15" s="32"/>
      <c r="H15" s="25" t="str">
        <f t="shared" si="0"/>
        <v/>
      </c>
      <c r="I15" s="25" t="str">
        <f t="shared" si="0"/>
        <v/>
      </c>
      <c r="J15" s="26"/>
    </row>
    <row r="16" spans="1:10" ht="15.75" customHeight="1">
      <c r="A16" s="21"/>
      <c r="B16" s="22"/>
      <c r="C16" s="23"/>
      <c r="D16" s="32"/>
      <c r="E16" s="21"/>
      <c r="F16" s="21"/>
      <c r="G16" s="32"/>
      <c r="H16" s="25" t="str">
        <f t="shared" si="0"/>
        <v/>
      </c>
      <c r="I16" s="25" t="str">
        <f t="shared" si="0"/>
        <v/>
      </c>
      <c r="J16" s="26"/>
    </row>
    <row r="17" spans="1:10" ht="15.75" customHeight="1">
      <c r="A17" s="21"/>
      <c r="B17" s="22"/>
      <c r="C17" s="23"/>
      <c r="D17" s="32"/>
      <c r="E17" s="21"/>
      <c r="F17" s="21"/>
      <c r="G17" s="32"/>
      <c r="H17" s="25" t="str">
        <f t="shared" si="0"/>
        <v/>
      </c>
      <c r="I17" s="25" t="str">
        <f t="shared" si="0"/>
        <v/>
      </c>
      <c r="J17" s="26"/>
    </row>
    <row r="18" spans="1:10" ht="15.75" customHeight="1">
      <c r="A18" s="21"/>
      <c r="B18" s="22"/>
      <c r="C18" s="23"/>
      <c r="D18" s="32"/>
      <c r="E18" s="21"/>
      <c r="F18" s="21"/>
      <c r="G18" s="32"/>
      <c r="H18" s="25" t="str">
        <f t="shared" si="0"/>
        <v/>
      </c>
      <c r="I18" s="25" t="str">
        <f t="shared" si="0"/>
        <v/>
      </c>
      <c r="J18" s="26"/>
    </row>
    <row r="19" spans="1:10" ht="15.75" customHeight="1">
      <c r="A19" s="21"/>
      <c r="B19" s="22"/>
      <c r="C19" s="23"/>
      <c r="D19" s="32"/>
      <c r="E19" s="21"/>
      <c r="F19" s="21"/>
      <c r="G19" s="32"/>
      <c r="H19" s="25" t="str">
        <f t="shared" si="0"/>
        <v/>
      </c>
      <c r="I19" s="25" t="str">
        <f t="shared" si="0"/>
        <v/>
      </c>
      <c r="J19" s="26"/>
    </row>
    <row r="20" spans="1:10" ht="15.75" customHeight="1">
      <c r="A20" s="21"/>
      <c r="B20" s="22"/>
      <c r="C20" s="23"/>
      <c r="D20" s="32"/>
      <c r="E20" s="21"/>
      <c r="F20" s="21"/>
      <c r="G20" s="32"/>
      <c r="H20" s="25" t="str">
        <f t="shared" si="0"/>
        <v/>
      </c>
      <c r="I20" s="25" t="str">
        <f t="shared" si="0"/>
        <v/>
      </c>
      <c r="J20" s="26"/>
    </row>
    <row r="21" spans="1:10" ht="15.75" customHeight="1">
      <c r="A21" s="21"/>
      <c r="B21" s="22"/>
      <c r="C21" s="23"/>
      <c r="D21" s="32"/>
      <c r="E21" s="21"/>
      <c r="F21" s="21"/>
      <c r="G21" s="32"/>
      <c r="H21" s="25" t="str">
        <f t="shared" si="0"/>
        <v/>
      </c>
      <c r="I21" s="25" t="str">
        <f t="shared" si="0"/>
        <v/>
      </c>
      <c r="J21" s="26"/>
    </row>
    <row r="22" spans="1:10" ht="15.75" customHeight="1">
      <c r="A22" s="21"/>
      <c r="B22" s="22"/>
      <c r="C22" s="23"/>
      <c r="D22" s="32"/>
      <c r="E22" s="21"/>
      <c r="F22" s="21"/>
      <c r="G22" s="32"/>
      <c r="H22" s="25" t="str">
        <f t="shared" si="0"/>
        <v/>
      </c>
      <c r="I22" s="25" t="str">
        <f t="shared" si="0"/>
        <v/>
      </c>
      <c r="J22" s="26"/>
    </row>
    <row r="23" spans="1:10" ht="15.75" customHeight="1">
      <c r="A23" s="21"/>
      <c r="B23" s="22"/>
      <c r="C23" s="23"/>
      <c r="D23" s="32"/>
      <c r="E23" s="21"/>
      <c r="F23" s="21"/>
      <c r="G23" s="32"/>
      <c r="H23" s="25" t="str">
        <f t="shared" si="0"/>
        <v/>
      </c>
      <c r="I23" s="25" t="str">
        <f t="shared" si="0"/>
        <v/>
      </c>
      <c r="J23" s="26"/>
    </row>
    <row r="24" spans="1:10" ht="15.75" customHeight="1">
      <c r="A24" s="21"/>
      <c r="B24" s="22"/>
      <c r="C24" s="23"/>
      <c r="D24" s="32"/>
      <c r="E24" s="21"/>
      <c r="F24" s="21"/>
      <c r="G24" s="32"/>
      <c r="H24" s="25" t="str">
        <f t="shared" si="0"/>
        <v/>
      </c>
      <c r="I24" s="25" t="str">
        <f t="shared" si="0"/>
        <v/>
      </c>
      <c r="J24" s="26"/>
    </row>
    <row r="25" spans="1:10" ht="15.75" customHeight="1">
      <c r="A25" s="21"/>
      <c r="B25" s="22"/>
      <c r="C25" s="23"/>
      <c r="D25" s="32"/>
      <c r="E25" s="21"/>
      <c r="F25" s="21"/>
      <c r="G25" s="32"/>
      <c r="H25" s="25" t="str">
        <f t="shared" si="0"/>
        <v/>
      </c>
      <c r="I25" s="25" t="str">
        <f t="shared" si="0"/>
        <v/>
      </c>
      <c r="J25" s="26"/>
    </row>
    <row r="26" spans="1:10" ht="15.75" customHeight="1">
      <c r="A26" s="393" t="s">
        <v>283</v>
      </c>
      <c r="B26" s="394"/>
      <c r="C26" s="38"/>
      <c r="D26" s="32"/>
      <c r="E26" s="26"/>
      <c r="F26" s="26"/>
      <c r="G26" s="32">
        <f>SUM(G5:G25)</f>
        <v>0</v>
      </c>
      <c r="H26" s="32">
        <f>SUM(H5:H25)</f>
        <v>0</v>
      </c>
      <c r="I26" s="32">
        <f>SUM(I5:I25)</f>
        <v>0</v>
      </c>
      <c r="J26" s="26"/>
    </row>
    <row r="27" spans="1:10" ht="15.75" customHeight="1">
      <c r="A27" s="28" t="str">
        <f>'5-7应交税费'!A15</f>
        <v>被评估单位（或产权持有单位）
填表人：</v>
      </c>
      <c r="B27" s="28"/>
      <c r="D27" s="28"/>
      <c r="E27" s="29" t="str">
        <f>'5-7应交税费'!E15</f>
        <v>资产评估专业人员：邓晓川、张文斌</v>
      </c>
      <c r="F27" s="30"/>
      <c r="G27" s="30"/>
      <c r="H27" s="30"/>
      <c r="I27" s="30"/>
      <c r="J27" s="30"/>
    </row>
    <row r="28" spans="1:10" ht="15.75" customHeight="1">
      <c r="A28" s="28" t="str">
        <f>'5-7应交税费'!A16</f>
        <v>填表日期：2024年12月5日</v>
      </c>
      <c r="B28" s="28"/>
      <c r="D28" s="28"/>
    </row>
  </sheetData>
  <mergeCells count="3">
    <mergeCell ref="A1:J1"/>
    <mergeCell ref="A2:J2"/>
    <mergeCell ref="A26:B26"/>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Roman,常规"5-8
&amp;"宋体,常规"共&amp;"Times New Roman,常规"&amp;N&amp;"宋体,常规"页第&amp;"Times New Roman,常规"&amp;P&amp;"宋体,常规"页</oddHeader>
  </headerFooter>
  <legacyDrawing r:id="rId1"/>
</worksheet>
</file>

<file path=xl/worksheets/sheet79.xml><?xml version="1.0" encoding="utf-8"?>
<worksheet xmlns="http://schemas.openxmlformats.org/spreadsheetml/2006/main" xmlns:r="http://schemas.openxmlformats.org/officeDocument/2006/relationships">
  <sheetPr codeName="Sheet68">
    <pageSetUpPr fitToPage="1"/>
  </sheetPr>
  <dimension ref="A1:H28"/>
  <sheetViews>
    <sheetView workbookViewId="0">
      <pane xSplit="4" ySplit="4" topLeftCell="E5" activePane="bottomRight" state="frozen"/>
      <selection sqref="A1:J1"/>
      <selection pane="topRight" sqref="A1:J1"/>
      <selection pane="bottomLeft" sqref="A1:J1"/>
      <selection pane="bottomRight" sqref="A1:J1"/>
    </sheetView>
  </sheetViews>
  <sheetFormatPr defaultColWidth="9" defaultRowHeight="15.75" customHeight="1"/>
  <cols>
    <col min="1" max="1" width="6.8984375" style="13" customWidth="1"/>
    <col min="2" max="2" width="30.3984375" style="13" customWidth="1"/>
    <col min="3" max="3" width="13.69921875" style="14" customWidth="1"/>
    <col min="4" max="4" width="14.19921875" style="13" customWidth="1"/>
    <col min="5" max="6" width="17.8984375" style="13" customWidth="1"/>
    <col min="7" max="7" width="18.19921875" style="13" customWidth="1"/>
    <col min="8" max="8" width="21.69921875" style="13" customWidth="1"/>
    <col min="9" max="16384" width="9" style="13"/>
  </cols>
  <sheetData>
    <row r="1" spans="1:8" s="11" customFormat="1" ht="30" customHeight="1">
      <c r="A1" s="400" t="s">
        <v>734</v>
      </c>
      <c r="B1" s="403"/>
      <c r="C1" s="403"/>
      <c r="D1" s="403"/>
      <c r="E1" s="403"/>
      <c r="F1" s="403"/>
      <c r="G1" s="403"/>
      <c r="H1" s="403"/>
    </row>
    <row r="2" spans="1:8" ht="14.1" customHeight="1">
      <c r="A2" s="387" t="str">
        <f>'5-8应付利息'!A2:J2</f>
        <v>评估基准日：2024年12月5日</v>
      </c>
      <c r="B2" s="387"/>
      <c r="C2" s="387"/>
      <c r="D2" s="387"/>
      <c r="E2" s="387"/>
      <c r="F2" s="387"/>
      <c r="G2" s="387"/>
      <c r="H2" s="401"/>
    </row>
    <row r="3" spans="1:8" ht="15.75" customHeight="1">
      <c r="A3" s="16" t="str">
        <f>'5-8应付利息'!A3</f>
        <v>被评估单位（或产权持有人）：攀枝花市尚亿科技有限责任公司</v>
      </c>
      <c r="H3" s="17" t="s">
        <v>151</v>
      </c>
    </row>
    <row r="4" spans="1:8" s="12" customFormat="1" ht="15.75" customHeight="1">
      <c r="A4" s="18" t="s">
        <v>152</v>
      </c>
      <c r="B4" s="18" t="s">
        <v>735</v>
      </c>
      <c r="C4" s="19" t="s">
        <v>288</v>
      </c>
      <c r="D4" s="18" t="s">
        <v>736</v>
      </c>
      <c r="E4" s="20" t="str">
        <f>'5-流动负债汇总'!C$4</f>
        <v>账面价值</v>
      </c>
      <c r="F4" s="20" t="str">
        <f>'5-流动负债汇总'!D$4</f>
        <v>申报价值</v>
      </c>
      <c r="G4" s="18" t="s">
        <v>118</v>
      </c>
      <c r="H4" s="18" t="s">
        <v>212</v>
      </c>
    </row>
    <row r="5" spans="1:8" ht="15.75" customHeight="1">
      <c r="A5" s="21"/>
      <c r="B5" s="22"/>
      <c r="C5" s="23"/>
      <c r="D5" s="21"/>
      <c r="E5" s="32"/>
      <c r="F5" s="25" t="str">
        <f t="shared" ref="F5:G25" si="0">IF(E5="","",E5)</f>
        <v/>
      </c>
      <c r="G5" s="25" t="str">
        <f t="shared" si="0"/>
        <v/>
      </c>
      <c r="H5" s="26"/>
    </row>
    <row r="6" spans="1:8" ht="15.75" customHeight="1">
      <c r="A6" s="21"/>
      <c r="B6" s="22"/>
      <c r="C6" s="23"/>
      <c r="D6" s="21"/>
      <c r="E6" s="32"/>
      <c r="F6" s="25" t="str">
        <f t="shared" si="0"/>
        <v/>
      </c>
      <c r="G6" s="25" t="str">
        <f t="shared" si="0"/>
        <v/>
      </c>
      <c r="H6" s="26"/>
    </row>
    <row r="7" spans="1:8" ht="15.75" customHeight="1">
      <c r="A7" s="21"/>
      <c r="B7" s="22"/>
      <c r="C7" s="23"/>
      <c r="D7" s="21"/>
      <c r="E7" s="32"/>
      <c r="F7" s="25" t="str">
        <f t="shared" si="0"/>
        <v/>
      </c>
      <c r="G7" s="25" t="str">
        <f t="shared" si="0"/>
        <v/>
      </c>
      <c r="H7" s="26"/>
    </row>
    <row r="8" spans="1:8" ht="15.75" customHeight="1">
      <c r="A8" s="21"/>
      <c r="B8" s="22"/>
      <c r="C8" s="23"/>
      <c r="D8" s="21"/>
      <c r="E8" s="32"/>
      <c r="F8" s="25" t="str">
        <f t="shared" si="0"/>
        <v/>
      </c>
      <c r="G8" s="25" t="str">
        <f t="shared" si="0"/>
        <v/>
      </c>
      <c r="H8" s="26"/>
    </row>
    <row r="9" spans="1:8" ht="15.75" customHeight="1">
      <c r="A9" s="21"/>
      <c r="B9" s="22"/>
      <c r="C9" s="23"/>
      <c r="D9" s="21"/>
      <c r="E9" s="32"/>
      <c r="F9" s="25" t="str">
        <f t="shared" si="0"/>
        <v/>
      </c>
      <c r="G9" s="25" t="str">
        <f t="shared" si="0"/>
        <v/>
      </c>
      <c r="H9" s="26"/>
    </row>
    <row r="10" spans="1:8" ht="15.75" customHeight="1">
      <c r="A10" s="21"/>
      <c r="B10" s="22"/>
      <c r="C10" s="23"/>
      <c r="D10" s="21"/>
      <c r="E10" s="32"/>
      <c r="F10" s="25" t="str">
        <f t="shared" si="0"/>
        <v/>
      </c>
      <c r="G10" s="25" t="str">
        <f t="shared" si="0"/>
        <v/>
      </c>
      <c r="H10" s="26"/>
    </row>
    <row r="11" spans="1:8" ht="15.75" customHeight="1">
      <c r="A11" s="21"/>
      <c r="B11" s="22"/>
      <c r="C11" s="23"/>
      <c r="D11" s="21"/>
      <c r="E11" s="32"/>
      <c r="F11" s="25" t="str">
        <f t="shared" si="0"/>
        <v/>
      </c>
      <c r="G11" s="25" t="str">
        <f t="shared" si="0"/>
        <v/>
      </c>
      <c r="H11" s="26"/>
    </row>
    <row r="12" spans="1:8" ht="15.75" customHeight="1">
      <c r="A12" s="21"/>
      <c r="B12" s="22"/>
      <c r="C12" s="23"/>
      <c r="D12" s="21"/>
      <c r="E12" s="32"/>
      <c r="F12" s="25" t="str">
        <f t="shared" si="0"/>
        <v/>
      </c>
      <c r="G12" s="25" t="str">
        <f t="shared" si="0"/>
        <v/>
      </c>
      <c r="H12" s="26"/>
    </row>
    <row r="13" spans="1:8" ht="15.75" customHeight="1">
      <c r="A13" s="21"/>
      <c r="B13" s="22"/>
      <c r="C13" s="23"/>
      <c r="D13" s="21"/>
      <c r="E13" s="32"/>
      <c r="F13" s="25" t="str">
        <f t="shared" si="0"/>
        <v/>
      </c>
      <c r="G13" s="25" t="str">
        <f t="shared" si="0"/>
        <v/>
      </c>
      <c r="H13" s="26"/>
    </row>
    <row r="14" spans="1:8" ht="15.75" customHeight="1">
      <c r="A14" s="21"/>
      <c r="B14" s="22"/>
      <c r="C14" s="23"/>
      <c r="D14" s="21"/>
      <c r="E14" s="32"/>
      <c r="F14" s="25" t="str">
        <f t="shared" si="0"/>
        <v/>
      </c>
      <c r="G14" s="25" t="str">
        <f t="shared" si="0"/>
        <v/>
      </c>
      <c r="H14" s="26"/>
    </row>
    <row r="15" spans="1:8" ht="15.75" customHeight="1">
      <c r="A15" s="21"/>
      <c r="B15" s="22"/>
      <c r="C15" s="23"/>
      <c r="D15" s="21"/>
      <c r="E15" s="32"/>
      <c r="F15" s="25" t="str">
        <f t="shared" si="0"/>
        <v/>
      </c>
      <c r="G15" s="25" t="str">
        <f t="shared" si="0"/>
        <v/>
      </c>
      <c r="H15" s="26"/>
    </row>
    <row r="16" spans="1:8" ht="15.75" customHeight="1">
      <c r="A16" s="21"/>
      <c r="B16" s="22"/>
      <c r="C16" s="23"/>
      <c r="D16" s="21"/>
      <c r="E16" s="32"/>
      <c r="F16" s="25" t="str">
        <f t="shared" si="0"/>
        <v/>
      </c>
      <c r="G16" s="25" t="str">
        <f t="shared" si="0"/>
        <v/>
      </c>
      <c r="H16" s="26"/>
    </row>
    <row r="17" spans="1:8" ht="15.75" customHeight="1">
      <c r="A17" s="21"/>
      <c r="B17" s="22"/>
      <c r="C17" s="23"/>
      <c r="D17" s="21"/>
      <c r="E17" s="32"/>
      <c r="F17" s="25" t="str">
        <f t="shared" si="0"/>
        <v/>
      </c>
      <c r="G17" s="25" t="str">
        <f t="shared" si="0"/>
        <v/>
      </c>
      <c r="H17" s="26"/>
    </row>
    <row r="18" spans="1:8" ht="15.75" customHeight="1">
      <c r="A18" s="21"/>
      <c r="B18" s="22"/>
      <c r="C18" s="23"/>
      <c r="D18" s="21"/>
      <c r="E18" s="32"/>
      <c r="F18" s="25" t="str">
        <f t="shared" si="0"/>
        <v/>
      </c>
      <c r="G18" s="25" t="str">
        <f t="shared" si="0"/>
        <v/>
      </c>
      <c r="H18" s="26"/>
    </row>
    <row r="19" spans="1:8" ht="15.75" customHeight="1">
      <c r="A19" s="21"/>
      <c r="B19" s="22"/>
      <c r="C19" s="23"/>
      <c r="D19" s="21"/>
      <c r="E19" s="32"/>
      <c r="F19" s="25" t="str">
        <f t="shared" si="0"/>
        <v/>
      </c>
      <c r="G19" s="25" t="str">
        <f t="shared" si="0"/>
        <v/>
      </c>
      <c r="H19" s="26"/>
    </row>
    <row r="20" spans="1:8" ht="15.75" customHeight="1">
      <c r="A20" s="21"/>
      <c r="B20" s="22"/>
      <c r="C20" s="23"/>
      <c r="D20" s="21"/>
      <c r="E20" s="32"/>
      <c r="F20" s="25" t="str">
        <f t="shared" si="0"/>
        <v/>
      </c>
      <c r="G20" s="25" t="str">
        <f t="shared" si="0"/>
        <v/>
      </c>
      <c r="H20" s="26"/>
    </row>
    <row r="21" spans="1:8" ht="15.75" customHeight="1">
      <c r="A21" s="21"/>
      <c r="B21" s="22"/>
      <c r="C21" s="23"/>
      <c r="D21" s="21"/>
      <c r="E21" s="32"/>
      <c r="F21" s="25" t="str">
        <f t="shared" si="0"/>
        <v/>
      </c>
      <c r="G21" s="25" t="str">
        <f t="shared" si="0"/>
        <v/>
      </c>
      <c r="H21" s="26"/>
    </row>
    <row r="22" spans="1:8" ht="15.75" customHeight="1">
      <c r="A22" s="21"/>
      <c r="B22" s="22"/>
      <c r="C22" s="23"/>
      <c r="D22" s="21"/>
      <c r="E22" s="32"/>
      <c r="F22" s="25" t="str">
        <f t="shared" si="0"/>
        <v/>
      </c>
      <c r="G22" s="25" t="str">
        <f t="shared" si="0"/>
        <v/>
      </c>
      <c r="H22" s="26"/>
    </row>
    <row r="23" spans="1:8" ht="15.75" customHeight="1">
      <c r="A23" s="21"/>
      <c r="B23" s="22"/>
      <c r="C23" s="23"/>
      <c r="D23" s="21"/>
      <c r="E23" s="32"/>
      <c r="F23" s="25" t="str">
        <f t="shared" si="0"/>
        <v/>
      </c>
      <c r="G23" s="25" t="str">
        <f t="shared" si="0"/>
        <v/>
      </c>
      <c r="H23" s="26"/>
    </row>
    <row r="24" spans="1:8" ht="15.75" customHeight="1">
      <c r="A24" s="21"/>
      <c r="B24" s="22"/>
      <c r="C24" s="23"/>
      <c r="D24" s="21"/>
      <c r="E24" s="32"/>
      <c r="F24" s="25" t="str">
        <f t="shared" si="0"/>
        <v/>
      </c>
      <c r="G24" s="25" t="str">
        <f t="shared" si="0"/>
        <v/>
      </c>
      <c r="H24" s="26"/>
    </row>
    <row r="25" spans="1:8" ht="15.75" customHeight="1">
      <c r="A25" s="21"/>
      <c r="B25" s="22"/>
      <c r="C25" s="23"/>
      <c r="D25" s="21"/>
      <c r="E25" s="32"/>
      <c r="F25" s="25" t="str">
        <f t="shared" si="0"/>
        <v/>
      </c>
      <c r="G25" s="25" t="str">
        <f t="shared" si="0"/>
        <v/>
      </c>
      <c r="H25" s="26"/>
    </row>
    <row r="26" spans="1:8" ht="15.75" customHeight="1">
      <c r="A26" s="393" t="s">
        <v>283</v>
      </c>
      <c r="B26" s="394"/>
      <c r="C26" s="23"/>
      <c r="D26" s="21"/>
      <c r="E26" s="32">
        <f>SUM(E5:E25)</f>
        <v>0</v>
      </c>
      <c r="F26" s="32">
        <f>SUM(F5:F25)</f>
        <v>0</v>
      </c>
      <c r="G26" s="32">
        <f>SUM(G5:G25)</f>
        <v>0</v>
      </c>
      <c r="H26" s="26"/>
    </row>
    <row r="27" spans="1:8" ht="15.75" customHeight="1">
      <c r="A27" s="28" t="str">
        <f>'5-8应付利息'!A27</f>
        <v>被评估单位（或产权持有单位）
填表人：</v>
      </c>
      <c r="B27" s="28"/>
      <c r="D27" s="28"/>
      <c r="E27" s="29" t="str">
        <f>'5-8应付利息'!E27</f>
        <v>资产评估专业人员：邓晓川、张文斌</v>
      </c>
      <c r="F27" s="29"/>
      <c r="G27" s="30"/>
      <c r="H27" s="30"/>
    </row>
    <row r="28" spans="1:8" ht="15.75" customHeight="1">
      <c r="A28" s="28" t="str">
        <f>'5-8应付利息'!A28</f>
        <v>填表日期：2024年12月5日</v>
      </c>
      <c r="B28" s="28"/>
      <c r="D28" s="28"/>
    </row>
  </sheetData>
  <mergeCells count="3">
    <mergeCell ref="A1:H1"/>
    <mergeCell ref="A2:H2"/>
    <mergeCell ref="A26:B26"/>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Roman,常规"5-9
&amp;"宋体,常规"共&amp;"Times New Roman,常规"&amp;N&amp;"宋体,常规"页第&amp;"Times New Roman,常规"&amp;P&amp;"宋体,常规"页</oddHeader>
  </headerFooter>
  <legacyDrawing r:id="rId1"/>
</worksheet>
</file>

<file path=xl/worksheets/sheet8.xml><?xml version="1.0" encoding="utf-8"?>
<worksheet xmlns="http://schemas.openxmlformats.org/spreadsheetml/2006/main" xmlns:r="http://schemas.openxmlformats.org/officeDocument/2006/relationships">
  <sheetPr>
    <tabColor rgb="FFFF0000"/>
  </sheetPr>
  <dimension ref="A1:H25"/>
  <sheetViews>
    <sheetView workbookViewId="0">
      <pane xSplit="3" ySplit="4" topLeftCell="D17" activePane="bottomRight" state="frozen"/>
      <selection activeCell="F5" sqref="F5:F10"/>
      <selection pane="topRight" activeCell="F5" sqref="F5:F10"/>
      <selection pane="bottomLeft" activeCell="F5" sqref="F5:F10"/>
      <selection pane="bottomRight" activeCell="F5" sqref="F5:F10"/>
    </sheetView>
  </sheetViews>
  <sheetFormatPr defaultColWidth="9" defaultRowHeight="13.2"/>
  <cols>
    <col min="1" max="1" width="11.69921875" style="13" customWidth="1"/>
    <col min="2" max="2" width="21.69921875" style="13" customWidth="1"/>
    <col min="3" max="4" width="18.69921875" style="13" customWidth="1"/>
    <col min="5" max="5" width="16.8984375" style="13" customWidth="1"/>
    <col min="6" max="6" width="13.69921875" style="13" customWidth="1"/>
    <col min="7" max="7" width="12.59765625" style="13" customWidth="1"/>
    <col min="8" max="16384" width="9" style="13"/>
  </cols>
  <sheetData>
    <row r="1" spans="1:8" s="11" customFormat="1" ht="26.25" customHeight="1">
      <c r="A1" s="385" t="s">
        <v>210</v>
      </c>
      <c r="B1" s="385"/>
      <c r="C1" s="385"/>
      <c r="D1" s="385"/>
      <c r="E1" s="385"/>
      <c r="F1" s="385"/>
      <c r="G1" s="385"/>
      <c r="H1" s="385"/>
    </row>
    <row r="2" spans="1:8" ht="14.1" customHeight="1">
      <c r="A2" s="387" t="str">
        <f>'3-流动汇总'!A2:G2</f>
        <v>评估基准日：2024年12月5日</v>
      </c>
      <c r="B2" s="387"/>
      <c r="C2" s="387"/>
      <c r="D2" s="387"/>
      <c r="E2" s="387"/>
      <c r="F2" s="387"/>
      <c r="G2" s="387"/>
      <c r="H2" s="387"/>
    </row>
    <row r="3" spans="1:8" ht="15.75" customHeight="1">
      <c r="A3" s="29" t="str">
        <f>'2-分类汇总'!A3</f>
        <v>被评估单位（或产权持有人）：攀枝花市尚亿科技有限责任公司</v>
      </c>
      <c r="G3" s="392" t="s">
        <v>151</v>
      </c>
      <c r="H3" s="392"/>
    </row>
    <row r="4" spans="1:8" s="48" customFormat="1" ht="15.75" customHeight="1">
      <c r="A4" s="50" t="s">
        <v>194</v>
      </c>
      <c r="B4" s="50" t="s">
        <v>153</v>
      </c>
      <c r="C4" s="46" t="str">
        <f>'1-汇总表'!C5</f>
        <v>账面价值</v>
      </c>
      <c r="D4" s="46" t="str">
        <f>'1-汇总表'!D5</f>
        <v>申报价值</v>
      </c>
      <c r="E4" s="50" t="s">
        <v>118</v>
      </c>
      <c r="F4" s="86" t="s">
        <v>119</v>
      </c>
      <c r="G4" s="50" t="s">
        <v>211</v>
      </c>
      <c r="H4" s="18" t="s">
        <v>212</v>
      </c>
    </row>
    <row r="5" spans="1:8" ht="15.75" customHeight="1">
      <c r="A5" s="50" t="s">
        <v>213</v>
      </c>
      <c r="B5" s="181" t="s">
        <v>214</v>
      </c>
      <c r="C5" s="24">
        <f>'3-1-1现金'!F27</f>
        <v>0</v>
      </c>
      <c r="D5" s="24">
        <f>'3-1-1现金'!G27</f>
        <v>0</v>
      </c>
      <c r="E5" s="24">
        <f>'3-1-1现金'!H27</f>
        <v>0</v>
      </c>
      <c r="F5" s="24">
        <f>'3-1-1现金'!I27</f>
        <v>0</v>
      </c>
      <c r="G5" s="25" t="str">
        <f>IF(C5=0,"",F5/C5*100)</f>
        <v/>
      </c>
      <c r="H5" s="26"/>
    </row>
    <row r="6" spans="1:8" ht="15.75" customHeight="1">
      <c r="A6" s="50" t="s">
        <v>215</v>
      </c>
      <c r="B6" s="182" t="s">
        <v>216</v>
      </c>
      <c r="C6" s="24">
        <f>'3-1-2银行存款'!G13</f>
        <v>0</v>
      </c>
      <c r="D6" s="24">
        <f>'3-1-2银行存款'!H13</f>
        <v>0</v>
      </c>
      <c r="E6" s="24">
        <f>'3-1-2银行存款'!I13</f>
        <v>0</v>
      </c>
      <c r="F6" s="24">
        <f>'3-1-2银行存款'!J13</f>
        <v>0</v>
      </c>
      <c r="G6" s="25" t="str">
        <f>IF(C6=0,"",F6/C6*100)</f>
        <v/>
      </c>
      <c r="H6" s="26"/>
    </row>
    <row r="7" spans="1:8" ht="15.75" customHeight="1">
      <c r="A7" s="50" t="s">
        <v>217</v>
      </c>
      <c r="B7" s="182" t="s">
        <v>218</v>
      </c>
      <c r="C7" s="24">
        <f>'3-1-3其他货币资金'!G27</f>
        <v>0</v>
      </c>
      <c r="D7" s="24">
        <f>'3-1-3其他货币资金'!H27</f>
        <v>0</v>
      </c>
      <c r="E7" s="24">
        <f>'3-1-3其他货币资金'!I27</f>
        <v>0</v>
      </c>
      <c r="F7" s="24">
        <f>'3-1-3其他货币资金'!J27</f>
        <v>0</v>
      </c>
      <c r="G7" s="25" t="str">
        <f>IF(C7=0,"",F7/C7*100)</f>
        <v/>
      </c>
      <c r="H7" s="26"/>
    </row>
    <row r="8" spans="1:8" s="33" customFormat="1" ht="15.75" customHeight="1">
      <c r="A8" s="183"/>
      <c r="B8" s="184"/>
      <c r="C8" s="158"/>
      <c r="D8" s="158"/>
      <c r="E8" s="185"/>
      <c r="F8" s="32"/>
      <c r="G8" s="200"/>
      <c r="H8" s="201"/>
    </row>
    <row r="9" spans="1:8" s="33" customFormat="1" ht="15.75" customHeight="1">
      <c r="A9" s="183"/>
      <c r="B9" s="184"/>
      <c r="C9" s="158"/>
      <c r="D9" s="158"/>
      <c r="E9" s="185"/>
      <c r="F9" s="32"/>
      <c r="G9" s="200"/>
      <c r="H9" s="201"/>
    </row>
    <row r="10" spans="1:8" s="33" customFormat="1" ht="15.75" customHeight="1">
      <c r="A10" s="183"/>
      <c r="B10" s="184"/>
      <c r="C10" s="158"/>
      <c r="D10" s="158"/>
      <c r="E10" s="185"/>
      <c r="F10" s="32"/>
      <c r="G10" s="200"/>
      <c r="H10" s="201"/>
    </row>
    <row r="11" spans="1:8" s="33" customFormat="1" ht="15.75" customHeight="1">
      <c r="A11" s="183"/>
      <c r="B11" s="184"/>
      <c r="C11" s="158"/>
      <c r="D11" s="158"/>
      <c r="E11" s="185"/>
      <c r="F11" s="32"/>
      <c r="G11" s="200"/>
      <c r="H11" s="201"/>
    </row>
    <row r="12" spans="1:8" s="33" customFormat="1" ht="15.75" customHeight="1">
      <c r="A12" s="183"/>
      <c r="B12" s="184"/>
      <c r="C12" s="158"/>
      <c r="D12" s="158"/>
      <c r="E12" s="185"/>
      <c r="F12" s="32"/>
      <c r="G12" s="200"/>
      <c r="H12" s="201"/>
    </row>
    <row r="13" spans="1:8" s="33" customFormat="1" ht="15.75" customHeight="1">
      <c r="A13" s="183"/>
      <c r="B13" s="184"/>
      <c r="C13" s="158"/>
      <c r="D13" s="158"/>
      <c r="E13" s="185"/>
      <c r="F13" s="32"/>
      <c r="G13" s="200"/>
      <c r="H13" s="201"/>
    </row>
    <row r="14" spans="1:8" ht="15.75" customHeight="1">
      <c r="A14" s="50"/>
      <c r="B14" s="62"/>
      <c r="C14" s="24"/>
      <c r="D14" s="24"/>
      <c r="E14" s="32"/>
      <c r="F14" s="32"/>
      <c r="G14" s="200"/>
      <c r="H14" s="26"/>
    </row>
    <row r="15" spans="1:8" ht="15.75" customHeight="1">
      <c r="A15" s="50"/>
      <c r="B15" s="62"/>
      <c r="C15" s="24"/>
      <c r="D15" s="24"/>
      <c r="E15" s="32"/>
      <c r="F15" s="32"/>
      <c r="G15" s="200"/>
      <c r="H15" s="26"/>
    </row>
    <row r="16" spans="1:8" ht="15.75" customHeight="1">
      <c r="A16" s="21"/>
      <c r="B16" s="62"/>
      <c r="C16" s="24"/>
      <c r="D16" s="24"/>
      <c r="E16" s="32"/>
      <c r="F16" s="32"/>
      <c r="G16" s="200"/>
      <c r="H16" s="26"/>
    </row>
    <row r="17" spans="1:8" ht="15.75" customHeight="1">
      <c r="A17" s="21"/>
      <c r="B17" s="62"/>
      <c r="C17" s="24"/>
      <c r="D17" s="24"/>
      <c r="E17" s="32"/>
      <c r="F17" s="32"/>
      <c r="G17" s="200"/>
      <c r="H17" s="26"/>
    </row>
    <row r="18" spans="1:8" ht="15.75" customHeight="1">
      <c r="A18" s="21"/>
      <c r="B18" s="62"/>
      <c r="C18" s="24"/>
      <c r="D18" s="24"/>
      <c r="E18" s="32"/>
      <c r="F18" s="32"/>
      <c r="G18" s="200"/>
      <c r="H18" s="26"/>
    </row>
    <row r="19" spans="1:8" ht="15.75" customHeight="1">
      <c r="A19" s="21"/>
      <c r="B19" s="62"/>
      <c r="C19" s="24"/>
      <c r="D19" s="24"/>
      <c r="E19" s="32"/>
      <c r="F19" s="32"/>
      <c r="G19" s="200"/>
      <c r="H19" s="26"/>
    </row>
    <row r="20" spans="1:8" ht="15.75" customHeight="1">
      <c r="A20" s="21"/>
      <c r="B20" s="62"/>
      <c r="C20" s="24"/>
      <c r="D20" s="24"/>
      <c r="E20" s="32"/>
      <c r="F20" s="32"/>
      <c r="G20" s="200"/>
      <c r="H20" s="26"/>
    </row>
    <row r="21" spans="1:8" ht="15.75" customHeight="1">
      <c r="A21" s="21"/>
      <c r="B21" s="62"/>
      <c r="C21" s="24"/>
      <c r="D21" s="24"/>
      <c r="E21" s="32"/>
      <c r="F21" s="32"/>
      <c r="G21" s="200"/>
      <c r="H21" s="26"/>
    </row>
    <row r="22" spans="1:8" ht="15.75" customHeight="1">
      <c r="A22" s="393" t="s">
        <v>219</v>
      </c>
      <c r="B22" s="394"/>
      <c r="C22" s="24">
        <f>SUM(C5:C21)</f>
        <v>0</v>
      </c>
      <c r="D22" s="24">
        <f>SUM(D5:D21)</f>
        <v>0</v>
      </c>
      <c r="E22" s="24">
        <f>SUM(E5:E21)</f>
        <v>0</v>
      </c>
      <c r="F22" s="24">
        <f>SUM(F5:F21)</f>
        <v>0</v>
      </c>
      <c r="G22" s="25" t="str">
        <f>IF(C22=0,"",F22/C22*100)</f>
        <v/>
      </c>
      <c r="H22" s="26"/>
    </row>
    <row r="23" spans="1:8" ht="15.75" customHeight="1">
      <c r="A23" s="28" t="str">
        <f>'3-流动汇总'!A27</f>
        <v>被评估单位（或产权持有单位）
填表人：</v>
      </c>
      <c r="E23" s="202" t="str">
        <f>'3-流动汇总'!E27</f>
        <v>资产评估专业人员：邓晓川、张文斌</v>
      </c>
      <c r="F23" s="30"/>
      <c r="G23" s="30"/>
      <c r="H23" s="30"/>
    </row>
    <row r="24" spans="1:8" ht="15.75" customHeight="1">
      <c r="A24" s="28" t="str">
        <f>'3-流动汇总'!A28</f>
        <v>填表日期：2024年12月5日</v>
      </c>
    </row>
    <row r="25" spans="1:8" ht="15.75" customHeight="1"/>
  </sheetData>
  <sheetProtection password="C665" sheet="1" objects="1" scenarios="1"/>
  <mergeCells count="4">
    <mergeCell ref="A1:H1"/>
    <mergeCell ref="A2:H2"/>
    <mergeCell ref="G3:H3"/>
    <mergeCell ref="A22:B22"/>
  </mergeCells>
  <phoneticPr fontId="19" type="noConversion"/>
  <printOptions horizontalCentered="1"/>
  <pageMargins left="0.39370078740157499" right="0.39370078740157499" top="1.02362204724409" bottom="0.86614173228346403" header="1.2204724409448799" footer="0.511811023622047"/>
  <pageSetup paperSize="9" orientation="landscape" blackAndWhite="1"/>
  <headerFooter alignWithMargins="0">
    <oddHeader>&amp;R&amp;"宋体,常规"&amp;10表&amp;"Times New Roman,常规"3-1
&amp;"宋体,常规"共&amp;"Times New Roman,常规"&amp;N&amp;"宋体,常规"页第&amp;"Times New Roman,常规"&amp;P&amp;"宋体,常规"页</oddHeader>
  </headerFooter>
</worksheet>
</file>

<file path=xl/worksheets/sheet80.xml><?xml version="1.0" encoding="utf-8"?>
<worksheet xmlns="http://schemas.openxmlformats.org/spreadsheetml/2006/main" xmlns:r="http://schemas.openxmlformats.org/officeDocument/2006/relationships">
  <sheetPr codeName="Sheet64">
    <tabColor rgb="FF00B050"/>
    <pageSetUpPr fitToPage="1"/>
  </sheetPr>
  <dimension ref="A1:H39"/>
  <sheetViews>
    <sheetView workbookViewId="0">
      <pane xSplit="4" ySplit="4" topLeftCell="E5" activePane="bottomRight" state="frozen"/>
      <selection activeCell="D20" sqref="D20"/>
      <selection pane="topRight" activeCell="D20" sqref="D20"/>
      <selection pane="bottomLeft" activeCell="D20" sqref="D20"/>
      <selection pane="bottomRight" activeCell="D20" sqref="D20"/>
    </sheetView>
  </sheetViews>
  <sheetFormatPr defaultColWidth="9" defaultRowHeight="15.75" customHeight="1"/>
  <cols>
    <col min="1" max="1" width="6" style="13" customWidth="1"/>
    <col min="2" max="2" width="29.69921875" style="13" customWidth="1"/>
    <col min="3" max="3" width="11.8984375" style="14" customWidth="1"/>
    <col min="4" max="4" width="17.69921875" style="13" customWidth="1"/>
    <col min="5" max="6" width="17.3984375" style="13" customWidth="1"/>
    <col min="7" max="7" width="17.69921875" style="13" customWidth="1"/>
    <col min="8" max="8" width="22.69921875" style="13" customWidth="1"/>
    <col min="9" max="16384" width="9" style="13"/>
  </cols>
  <sheetData>
    <row r="1" spans="1:8" s="11" customFormat="1" ht="30" customHeight="1">
      <c r="A1" s="400" t="s">
        <v>737</v>
      </c>
      <c r="B1" s="403"/>
      <c r="C1" s="403"/>
      <c r="D1" s="403"/>
      <c r="E1" s="403"/>
      <c r="F1" s="403"/>
      <c r="G1" s="403"/>
      <c r="H1" s="403"/>
    </row>
    <row r="2" spans="1:8" ht="14.1" customHeight="1">
      <c r="A2" s="387" t="str">
        <f>'5-9应付股利（利润）'!A2:H2</f>
        <v>评估基准日：2024年12月5日</v>
      </c>
      <c r="B2" s="387"/>
      <c r="C2" s="387"/>
      <c r="D2" s="387"/>
      <c r="E2" s="387"/>
      <c r="F2" s="387"/>
      <c r="G2" s="387"/>
      <c r="H2" s="401"/>
    </row>
    <row r="3" spans="1:8" ht="15.75" customHeight="1">
      <c r="A3" s="16" t="str">
        <f>'5-9应付股利（利润）'!A3</f>
        <v>被评估单位（或产权持有人）：攀枝花市尚亿科技有限责任公司</v>
      </c>
      <c r="H3" s="52" t="s">
        <v>480</v>
      </c>
    </row>
    <row r="4" spans="1:8" s="12" customFormat="1" ht="20.100000000000001" customHeight="1">
      <c r="A4" s="21" t="s">
        <v>481</v>
      </c>
      <c r="B4" s="21" t="s">
        <v>280</v>
      </c>
      <c r="C4" s="23" t="s">
        <v>738</v>
      </c>
      <c r="D4" s="21" t="s">
        <v>739</v>
      </c>
      <c r="E4" s="20" t="str">
        <f>'5-流动负债汇总'!C$4</f>
        <v>账面价值</v>
      </c>
      <c r="F4" s="20" t="str">
        <f>'5-流动负债汇总'!D$4</f>
        <v>申报价值</v>
      </c>
      <c r="G4" s="21" t="s">
        <v>490</v>
      </c>
      <c r="H4" s="21" t="s">
        <v>491</v>
      </c>
    </row>
    <row r="5" spans="1:8" ht="20.100000000000001" customHeight="1">
      <c r="A5" s="21">
        <v>1</v>
      </c>
      <c r="B5" s="53" t="s">
        <v>740</v>
      </c>
      <c r="C5" s="23"/>
      <c r="D5" s="21"/>
      <c r="E5" s="32"/>
      <c r="F5" s="25" t="str">
        <f t="shared" ref="F5:G11" si="0">IF(E5="","",E5)</f>
        <v/>
      </c>
      <c r="G5" s="25" t="str">
        <f t="shared" si="0"/>
        <v/>
      </c>
      <c r="H5" s="26"/>
    </row>
    <row r="6" spans="1:8" ht="20.100000000000001" customHeight="1">
      <c r="A6" s="21">
        <v>2</v>
      </c>
      <c r="B6" s="53" t="s">
        <v>741</v>
      </c>
      <c r="C6" s="23"/>
      <c r="D6" s="21"/>
      <c r="E6" s="32"/>
      <c r="F6" s="25" t="str">
        <f t="shared" si="0"/>
        <v/>
      </c>
      <c r="G6" s="25" t="str">
        <f t="shared" si="0"/>
        <v/>
      </c>
      <c r="H6" s="26"/>
    </row>
    <row r="7" spans="1:8" ht="20.100000000000001" customHeight="1">
      <c r="A7" s="21">
        <v>3</v>
      </c>
      <c r="B7" s="22" t="s">
        <v>742</v>
      </c>
      <c r="C7" s="23"/>
      <c r="D7" s="21"/>
      <c r="E7" s="32"/>
      <c r="F7" s="25" t="str">
        <f t="shared" si="0"/>
        <v/>
      </c>
      <c r="G7" s="25" t="str">
        <f t="shared" si="0"/>
        <v/>
      </c>
      <c r="H7" s="26"/>
    </row>
    <row r="8" spans="1:8" ht="20.100000000000001" customHeight="1">
      <c r="A8" s="21">
        <v>4</v>
      </c>
      <c r="B8" s="22" t="s">
        <v>743</v>
      </c>
      <c r="C8" s="23"/>
      <c r="D8" s="21"/>
      <c r="E8" s="32"/>
      <c r="F8" s="25" t="str">
        <f t="shared" si="0"/>
        <v/>
      </c>
      <c r="G8" s="25" t="str">
        <f t="shared" si="0"/>
        <v/>
      </c>
      <c r="H8" s="26"/>
    </row>
    <row r="9" spans="1:8" ht="20.100000000000001" customHeight="1">
      <c r="A9" s="21">
        <v>5</v>
      </c>
      <c r="B9" s="22" t="s">
        <v>744</v>
      </c>
      <c r="C9" s="23"/>
      <c r="D9" s="21"/>
      <c r="E9" s="32"/>
      <c r="F9" s="25"/>
      <c r="G9" s="25"/>
      <c r="H9" s="26"/>
    </row>
    <row r="10" spans="1:8" ht="20.100000000000001" customHeight="1">
      <c r="A10" s="21">
        <v>6</v>
      </c>
      <c r="B10" s="22" t="s">
        <v>745</v>
      </c>
      <c r="C10" s="23"/>
      <c r="D10" s="21"/>
      <c r="E10" s="32"/>
      <c r="F10" s="25"/>
      <c r="G10" s="25"/>
      <c r="H10" s="26"/>
    </row>
    <row r="11" spans="1:8" ht="20.100000000000001" customHeight="1">
      <c r="A11" s="21">
        <v>7</v>
      </c>
      <c r="B11" s="22" t="s">
        <v>746</v>
      </c>
      <c r="C11" s="23"/>
      <c r="D11" s="21"/>
      <c r="E11" s="32"/>
      <c r="F11" s="25" t="str">
        <f t="shared" si="0"/>
        <v/>
      </c>
      <c r="G11" s="25" t="str">
        <f t="shared" si="0"/>
        <v/>
      </c>
      <c r="H11" s="26"/>
    </row>
    <row r="12" spans="1:8" ht="20.100000000000001" customHeight="1">
      <c r="A12" s="21">
        <v>8</v>
      </c>
      <c r="B12" s="22" t="s">
        <v>747</v>
      </c>
      <c r="C12" s="23"/>
      <c r="D12" s="21"/>
      <c r="E12" s="32"/>
      <c r="F12" s="25"/>
      <c r="G12" s="25"/>
      <c r="H12" s="26"/>
    </row>
    <row r="13" spans="1:8" ht="20.100000000000001" customHeight="1">
      <c r="A13" s="21">
        <v>9</v>
      </c>
      <c r="B13" s="22" t="s">
        <v>748</v>
      </c>
      <c r="C13" s="23"/>
      <c r="D13" s="21"/>
      <c r="E13" s="32"/>
      <c r="F13" s="25"/>
      <c r="G13" s="25"/>
      <c r="H13" s="26"/>
    </row>
    <row r="14" spans="1:8" ht="20.100000000000001" customHeight="1">
      <c r="A14" s="21">
        <v>10</v>
      </c>
      <c r="B14" s="22" t="s">
        <v>749</v>
      </c>
      <c r="C14" s="23"/>
      <c r="D14" s="21"/>
      <c r="E14" s="32"/>
      <c r="F14" s="25"/>
      <c r="G14" s="25"/>
      <c r="H14" s="26"/>
    </row>
    <row r="15" spans="1:8" ht="20.100000000000001" customHeight="1">
      <c r="A15" s="21">
        <v>11</v>
      </c>
      <c r="B15" s="22" t="s">
        <v>750</v>
      </c>
      <c r="C15" s="23"/>
      <c r="D15" s="21"/>
      <c r="E15" s="32"/>
      <c r="F15" s="25"/>
      <c r="G15" s="25"/>
      <c r="H15" s="26"/>
    </row>
    <row r="16" spans="1:8" ht="20.100000000000001" customHeight="1">
      <c r="A16" s="21">
        <v>12</v>
      </c>
      <c r="B16" s="22" t="s">
        <v>751</v>
      </c>
      <c r="C16" s="23"/>
      <c r="D16" s="21"/>
      <c r="E16" s="32"/>
      <c r="F16" s="25"/>
      <c r="G16" s="25"/>
      <c r="H16" s="26"/>
    </row>
    <row r="17" spans="1:8" ht="20.100000000000001" customHeight="1">
      <c r="A17" s="21">
        <v>13</v>
      </c>
      <c r="B17" s="22" t="s">
        <v>752</v>
      </c>
      <c r="C17" s="23"/>
      <c r="D17" s="21"/>
      <c r="E17" s="32"/>
      <c r="F17" s="25"/>
      <c r="G17" s="25"/>
      <c r="H17" s="26"/>
    </row>
    <row r="18" spans="1:8" ht="20.100000000000001" customHeight="1">
      <c r="A18" s="21">
        <v>14</v>
      </c>
      <c r="B18" s="22" t="s">
        <v>753</v>
      </c>
      <c r="C18" s="23"/>
      <c r="D18" s="21"/>
      <c r="E18" s="32"/>
      <c r="F18" s="25"/>
      <c r="G18" s="25"/>
      <c r="H18" s="26"/>
    </row>
    <row r="19" spans="1:8" ht="20.100000000000001" customHeight="1">
      <c r="A19" s="21">
        <v>15</v>
      </c>
      <c r="B19" s="22" t="s">
        <v>754</v>
      </c>
      <c r="C19" s="23"/>
      <c r="D19" s="21"/>
      <c r="E19" s="32"/>
      <c r="F19" s="25"/>
      <c r="G19" s="25"/>
      <c r="H19" s="26"/>
    </row>
    <row r="20" spans="1:8" ht="20.100000000000001" customHeight="1">
      <c r="A20" s="21">
        <v>16</v>
      </c>
      <c r="B20" s="22" t="s">
        <v>755</v>
      </c>
      <c r="C20" s="23"/>
      <c r="D20" s="21"/>
      <c r="E20" s="32"/>
      <c r="F20" s="25"/>
      <c r="G20" s="25"/>
      <c r="H20" s="26"/>
    </row>
    <row r="21" spans="1:8" ht="20.100000000000001" customHeight="1">
      <c r="A21" s="21">
        <v>17</v>
      </c>
      <c r="B21" s="22" t="s">
        <v>756</v>
      </c>
      <c r="C21" s="23"/>
      <c r="D21" s="21"/>
      <c r="E21" s="32"/>
      <c r="F21" s="25"/>
      <c r="G21" s="25"/>
      <c r="H21" s="26"/>
    </row>
    <row r="22" spans="1:8" ht="20.100000000000001" customHeight="1">
      <c r="A22" s="21">
        <v>18</v>
      </c>
      <c r="B22" s="22" t="s">
        <v>757</v>
      </c>
      <c r="C22" s="23"/>
      <c r="D22" s="21"/>
      <c r="E22" s="32"/>
      <c r="F22" s="25"/>
      <c r="G22" s="25"/>
      <c r="H22" s="26"/>
    </row>
    <row r="23" spans="1:8" ht="20.100000000000001" customHeight="1">
      <c r="A23" s="21">
        <v>19</v>
      </c>
      <c r="B23" s="22" t="s">
        <v>758</v>
      </c>
      <c r="C23" s="23"/>
      <c r="D23" s="21"/>
      <c r="E23" s="32"/>
      <c r="F23" s="25"/>
      <c r="G23" s="25"/>
      <c r="H23" s="26"/>
    </row>
    <row r="24" spans="1:8" ht="20.100000000000001" customHeight="1">
      <c r="A24" s="21">
        <v>20</v>
      </c>
      <c r="B24" s="22" t="s">
        <v>759</v>
      </c>
      <c r="C24" s="23"/>
      <c r="D24" s="21"/>
      <c r="E24" s="32"/>
      <c r="F24" s="25"/>
      <c r="G24" s="25"/>
      <c r="H24" s="26"/>
    </row>
    <row r="25" spans="1:8" ht="20.100000000000001" customHeight="1">
      <c r="A25" s="21">
        <v>21</v>
      </c>
      <c r="B25" s="22" t="s">
        <v>760</v>
      </c>
      <c r="C25" s="23"/>
      <c r="D25" s="21"/>
      <c r="E25" s="32"/>
      <c r="F25" s="25"/>
      <c r="G25" s="25"/>
      <c r="H25" s="26"/>
    </row>
    <row r="26" spans="1:8" ht="20.100000000000001" customHeight="1">
      <c r="A26" s="21">
        <v>22</v>
      </c>
      <c r="B26" s="22" t="s">
        <v>761</v>
      </c>
      <c r="C26" s="23"/>
      <c r="D26" s="21"/>
      <c r="E26" s="32"/>
      <c r="F26" s="25"/>
      <c r="G26" s="25"/>
      <c r="H26" s="26"/>
    </row>
    <row r="27" spans="1:8" ht="20.100000000000001" customHeight="1">
      <c r="A27" s="21">
        <v>23</v>
      </c>
      <c r="B27" s="22" t="s">
        <v>762</v>
      </c>
      <c r="C27" s="23"/>
      <c r="D27" s="21"/>
      <c r="E27" s="32"/>
      <c r="F27" s="25"/>
      <c r="G27" s="25"/>
      <c r="H27" s="26"/>
    </row>
    <row r="28" spans="1:8" ht="20.100000000000001" customHeight="1">
      <c r="A28" s="21">
        <v>24</v>
      </c>
      <c r="B28" s="22" t="s">
        <v>763</v>
      </c>
      <c r="C28" s="23"/>
      <c r="D28" s="21"/>
      <c r="E28" s="32"/>
      <c r="F28" s="25"/>
      <c r="G28" s="25"/>
      <c r="H28" s="26"/>
    </row>
    <row r="29" spans="1:8" ht="20.100000000000001" customHeight="1">
      <c r="A29" s="21">
        <v>25</v>
      </c>
      <c r="B29" s="22" t="s">
        <v>764</v>
      </c>
      <c r="C29" s="23"/>
      <c r="D29" s="21"/>
      <c r="E29" s="32"/>
      <c r="F29" s="25"/>
      <c r="G29" s="25"/>
      <c r="H29" s="26"/>
    </row>
    <row r="30" spans="1:8" ht="20.100000000000001" customHeight="1">
      <c r="A30" s="21">
        <v>26</v>
      </c>
      <c r="B30" s="22" t="s">
        <v>765</v>
      </c>
      <c r="C30" s="23"/>
      <c r="D30" s="21"/>
      <c r="E30" s="32"/>
      <c r="F30" s="25"/>
      <c r="G30" s="25"/>
      <c r="H30" s="26"/>
    </row>
    <row r="31" spans="1:8" ht="20.100000000000001" customHeight="1">
      <c r="A31" s="21">
        <v>27</v>
      </c>
      <c r="B31" s="22" t="s">
        <v>766</v>
      </c>
      <c r="C31" s="23"/>
      <c r="D31" s="21"/>
      <c r="E31" s="32"/>
      <c r="F31" s="25"/>
      <c r="G31" s="25"/>
      <c r="H31" s="26"/>
    </row>
    <row r="32" spans="1:8" ht="20.100000000000001" customHeight="1">
      <c r="A32" s="21">
        <v>28</v>
      </c>
      <c r="B32" s="22" t="s">
        <v>767</v>
      </c>
      <c r="C32" s="23"/>
      <c r="D32" s="21"/>
      <c r="E32" s="32"/>
      <c r="F32" s="25"/>
      <c r="G32" s="25"/>
      <c r="H32" s="26"/>
    </row>
    <row r="33" spans="1:8" ht="20.100000000000001" customHeight="1">
      <c r="A33" s="21">
        <v>29</v>
      </c>
      <c r="B33" s="22" t="s">
        <v>768</v>
      </c>
      <c r="C33" s="23"/>
      <c r="D33" s="21"/>
      <c r="E33" s="32"/>
      <c r="F33" s="25"/>
      <c r="G33" s="25"/>
      <c r="H33" s="26"/>
    </row>
    <row r="34" spans="1:8" ht="20.100000000000001" customHeight="1">
      <c r="A34" s="21"/>
      <c r="B34" s="22"/>
      <c r="C34" s="23"/>
      <c r="D34" s="21"/>
      <c r="E34" s="32"/>
      <c r="F34" s="25"/>
      <c r="G34" s="25"/>
      <c r="H34" s="26"/>
    </row>
    <row r="35" spans="1:8" ht="20.100000000000001" customHeight="1">
      <c r="A35" s="21"/>
      <c r="B35" s="22"/>
      <c r="C35" s="23"/>
      <c r="D35" s="21"/>
      <c r="E35" s="32"/>
      <c r="F35" s="25"/>
      <c r="G35" s="25"/>
      <c r="H35" s="26"/>
    </row>
    <row r="36" spans="1:8" ht="20.100000000000001" customHeight="1">
      <c r="A36" s="21"/>
      <c r="B36" s="22"/>
      <c r="C36" s="23"/>
      <c r="D36" s="21"/>
      <c r="E36" s="32"/>
      <c r="F36" s="25" t="str">
        <f>IF(E36="","",E36)</f>
        <v/>
      </c>
      <c r="G36" s="25" t="str">
        <f>IF(F36="","",F36)</f>
        <v/>
      </c>
      <c r="H36" s="26"/>
    </row>
    <row r="37" spans="1:8" ht="20.100000000000001" customHeight="1">
      <c r="A37" s="468" t="s">
        <v>283</v>
      </c>
      <c r="B37" s="413"/>
      <c r="C37" s="23"/>
      <c r="D37" s="21"/>
      <c r="E37" s="32">
        <f>SUM(E5:E36)</f>
        <v>0</v>
      </c>
      <c r="F37" s="32">
        <f>SUM(F5:F36)</f>
        <v>0</v>
      </c>
      <c r="G37" s="32">
        <f>SUM(G5:G36)</f>
        <v>0</v>
      </c>
      <c r="H37" s="26"/>
    </row>
    <row r="38" spans="1:8" ht="20.100000000000001" customHeight="1">
      <c r="A38" s="28" t="str">
        <f>'5-9应付股利（利润）'!A27</f>
        <v>被评估单位（或产权持有单位）
填表人：</v>
      </c>
      <c r="B38" s="28"/>
      <c r="C38" s="28"/>
      <c r="D38" s="28"/>
      <c r="E38" s="29" t="str">
        <f>'5-9应付股利（利润）'!E27</f>
        <v>资产评估专业人员：邓晓川、张文斌</v>
      </c>
      <c r="F38" s="29"/>
      <c r="G38" s="54"/>
      <c r="H38" s="54"/>
    </row>
    <row r="39" spans="1:8" ht="20.100000000000001" customHeight="1">
      <c r="A39" s="28" t="str">
        <f>'5-9应付股利（利润）'!A28</f>
        <v>填表日期：2024年12月5日</v>
      </c>
      <c r="B39" s="28"/>
      <c r="D39" s="28"/>
    </row>
  </sheetData>
  <mergeCells count="3">
    <mergeCell ref="A1:H1"/>
    <mergeCell ref="A2:H2"/>
    <mergeCell ref="A37:B37"/>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Roman,常规"5-10
&amp;"宋体,常规"共&amp;"Times New Roman,常规"&amp;N&amp;"宋体,常规"页第&amp;"Times New Roman,常规"&amp;P&amp;"宋体,常规"页</oddHeader>
  </headerFooter>
  <legacyDrawing r:id="rId1"/>
</worksheet>
</file>

<file path=xl/worksheets/sheet81.xml><?xml version="1.0" encoding="utf-8"?>
<worksheet xmlns="http://schemas.openxmlformats.org/spreadsheetml/2006/main" xmlns:r="http://schemas.openxmlformats.org/officeDocument/2006/relationships">
  <sheetPr codeName="Sheet71">
    <pageSetUpPr fitToPage="1"/>
  </sheetPr>
  <dimension ref="A1:I29"/>
  <sheetViews>
    <sheetView workbookViewId="0">
      <pane xSplit="5" ySplit="4" topLeftCell="F20" activePane="bottomRight" state="frozen"/>
      <selection sqref="A1:I1"/>
      <selection pane="topRight" sqref="A1:I1"/>
      <selection pane="bottomLeft" sqref="A1:I1"/>
      <selection pane="bottomRight" sqref="A1:I1"/>
    </sheetView>
  </sheetViews>
  <sheetFormatPr defaultColWidth="9" defaultRowHeight="15.75" customHeight="1"/>
  <cols>
    <col min="1" max="1" width="7.69921875" style="13" customWidth="1"/>
    <col min="2" max="2" width="28.19921875" style="13" customWidth="1"/>
    <col min="3" max="3" width="12.8984375" style="14" customWidth="1"/>
    <col min="4" max="5" width="12.3984375" style="13" customWidth="1"/>
    <col min="6" max="7" width="16.3984375" style="13" customWidth="1"/>
    <col min="8" max="8" width="15.09765625" style="13" customWidth="1"/>
    <col min="9" max="9" width="17.59765625" style="13" customWidth="1"/>
    <col min="10" max="16384" width="9" style="13"/>
  </cols>
  <sheetData>
    <row r="1" spans="1:9" s="11" customFormat="1" ht="30" customHeight="1">
      <c r="A1" s="400" t="s">
        <v>769</v>
      </c>
      <c r="B1" s="403"/>
      <c r="C1" s="403"/>
      <c r="D1" s="403"/>
      <c r="E1" s="403"/>
      <c r="F1" s="403"/>
      <c r="G1" s="403"/>
      <c r="H1" s="403"/>
      <c r="I1" s="403"/>
    </row>
    <row r="2" spans="1:9" ht="14.1" customHeight="1">
      <c r="A2" s="387" t="str">
        <f>'5-10其他应付款'!A2:H2</f>
        <v>评估基准日：2024年12月5日</v>
      </c>
      <c r="B2" s="387"/>
      <c r="C2" s="387"/>
      <c r="D2" s="387"/>
      <c r="E2" s="387"/>
      <c r="F2" s="387"/>
      <c r="G2" s="387"/>
      <c r="H2" s="401"/>
      <c r="I2" s="401"/>
    </row>
    <row r="3" spans="1:9" ht="15.75" customHeight="1">
      <c r="A3" s="16" t="str">
        <f>'5-10其他应付款'!A3</f>
        <v>被评估单位（或产权持有人）：攀枝花市尚亿科技有限责任公司</v>
      </c>
      <c r="I3" s="17" t="s">
        <v>151</v>
      </c>
    </row>
    <row r="4" spans="1:9" s="12" customFormat="1" ht="15.75" customHeight="1">
      <c r="A4" s="18" t="s">
        <v>152</v>
      </c>
      <c r="B4" s="18" t="s">
        <v>770</v>
      </c>
      <c r="C4" s="19" t="s">
        <v>288</v>
      </c>
      <c r="D4" s="18" t="s">
        <v>397</v>
      </c>
      <c r="E4" s="18" t="s">
        <v>771</v>
      </c>
      <c r="F4" s="20" t="str">
        <f>'5-流动负债汇总'!C$4</f>
        <v>账面价值</v>
      </c>
      <c r="G4" s="20" t="str">
        <f>'5-流动负债汇总'!D$4</f>
        <v>申报价值</v>
      </c>
      <c r="H4" s="18" t="s">
        <v>118</v>
      </c>
      <c r="I4" s="18" t="s">
        <v>212</v>
      </c>
    </row>
    <row r="5" spans="1:9" ht="15.75" customHeight="1">
      <c r="A5" s="21"/>
      <c r="B5" s="22"/>
      <c r="C5" s="23"/>
      <c r="D5" s="23"/>
      <c r="E5" s="21"/>
      <c r="F5" s="32"/>
      <c r="G5" s="25" t="str">
        <f t="shared" ref="G5:H26" si="0">IF(F5="","",F5)</f>
        <v/>
      </c>
      <c r="H5" s="25" t="str">
        <f t="shared" si="0"/>
        <v/>
      </c>
      <c r="I5" s="26"/>
    </row>
    <row r="6" spans="1:9" ht="15.75" customHeight="1">
      <c r="A6" s="21"/>
      <c r="B6" s="22"/>
      <c r="C6" s="23"/>
      <c r="D6" s="23"/>
      <c r="E6" s="21"/>
      <c r="F6" s="32"/>
      <c r="G6" s="25" t="str">
        <f t="shared" si="0"/>
        <v/>
      </c>
      <c r="H6" s="25" t="str">
        <f t="shared" si="0"/>
        <v/>
      </c>
      <c r="I6" s="26"/>
    </row>
    <row r="7" spans="1:9" ht="15.75" customHeight="1">
      <c r="A7" s="21"/>
      <c r="B7" s="22"/>
      <c r="C7" s="23"/>
      <c r="D7" s="23"/>
      <c r="E7" s="21"/>
      <c r="F7" s="32"/>
      <c r="G7" s="25" t="str">
        <f t="shared" si="0"/>
        <v/>
      </c>
      <c r="H7" s="25" t="str">
        <f t="shared" si="0"/>
        <v/>
      </c>
      <c r="I7" s="26"/>
    </row>
    <row r="8" spans="1:9" ht="15.75" customHeight="1">
      <c r="A8" s="21"/>
      <c r="B8" s="22"/>
      <c r="C8" s="23"/>
      <c r="D8" s="23"/>
      <c r="E8" s="21"/>
      <c r="F8" s="32"/>
      <c r="G8" s="25" t="str">
        <f t="shared" si="0"/>
        <v/>
      </c>
      <c r="H8" s="25" t="str">
        <f t="shared" si="0"/>
        <v/>
      </c>
      <c r="I8" s="26"/>
    </row>
    <row r="9" spans="1:9" ht="15.75" customHeight="1">
      <c r="A9" s="21"/>
      <c r="B9" s="22"/>
      <c r="C9" s="23"/>
      <c r="D9" s="23"/>
      <c r="E9" s="21"/>
      <c r="F9" s="32"/>
      <c r="G9" s="25" t="str">
        <f t="shared" si="0"/>
        <v/>
      </c>
      <c r="H9" s="25" t="str">
        <f t="shared" si="0"/>
        <v/>
      </c>
      <c r="I9" s="26"/>
    </row>
    <row r="10" spans="1:9" ht="15.75" customHeight="1">
      <c r="A10" s="21"/>
      <c r="B10" s="22"/>
      <c r="C10" s="23"/>
      <c r="D10" s="23"/>
      <c r="E10" s="21"/>
      <c r="F10" s="32"/>
      <c r="G10" s="25" t="str">
        <f t="shared" si="0"/>
        <v/>
      </c>
      <c r="H10" s="25" t="str">
        <f t="shared" si="0"/>
        <v/>
      </c>
      <c r="I10" s="26"/>
    </row>
    <row r="11" spans="1:9" ht="15.75" customHeight="1">
      <c r="A11" s="21"/>
      <c r="B11" s="22"/>
      <c r="C11" s="23"/>
      <c r="D11" s="23"/>
      <c r="E11" s="21"/>
      <c r="F11" s="32"/>
      <c r="G11" s="25" t="str">
        <f t="shared" si="0"/>
        <v/>
      </c>
      <c r="H11" s="25" t="str">
        <f t="shared" si="0"/>
        <v/>
      </c>
      <c r="I11" s="26"/>
    </row>
    <row r="12" spans="1:9" ht="15.75" customHeight="1">
      <c r="A12" s="21"/>
      <c r="B12" s="22"/>
      <c r="C12" s="23"/>
      <c r="D12" s="23"/>
      <c r="E12" s="21"/>
      <c r="F12" s="32"/>
      <c r="G12" s="25" t="str">
        <f t="shared" si="0"/>
        <v/>
      </c>
      <c r="H12" s="25" t="str">
        <f t="shared" si="0"/>
        <v/>
      </c>
      <c r="I12" s="26"/>
    </row>
    <row r="13" spans="1:9" ht="15.75" customHeight="1">
      <c r="A13" s="21"/>
      <c r="B13" s="22"/>
      <c r="C13" s="23"/>
      <c r="D13" s="23"/>
      <c r="E13" s="21"/>
      <c r="F13" s="32"/>
      <c r="G13" s="25" t="str">
        <f t="shared" si="0"/>
        <v/>
      </c>
      <c r="H13" s="25" t="str">
        <f t="shared" si="0"/>
        <v/>
      </c>
      <c r="I13" s="26"/>
    </row>
    <row r="14" spans="1:9" ht="15.75" customHeight="1">
      <c r="A14" s="21"/>
      <c r="B14" s="22"/>
      <c r="C14" s="23"/>
      <c r="D14" s="23"/>
      <c r="E14" s="21"/>
      <c r="F14" s="32"/>
      <c r="G14" s="25" t="str">
        <f t="shared" si="0"/>
        <v/>
      </c>
      <c r="H14" s="25" t="str">
        <f t="shared" si="0"/>
        <v/>
      </c>
      <c r="I14" s="26"/>
    </row>
    <row r="15" spans="1:9" ht="15.75" customHeight="1">
      <c r="A15" s="21"/>
      <c r="B15" s="22"/>
      <c r="C15" s="23"/>
      <c r="D15" s="23"/>
      <c r="E15" s="21"/>
      <c r="F15" s="32"/>
      <c r="G15" s="25" t="str">
        <f t="shared" si="0"/>
        <v/>
      </c>
      <c r="H15" s="25" t="str">
        <f t="shared" si="0"/>
        <v/>
      </c>
      <c r="I15" s="26"/>
    </row>
    <row r="16" spans="1:9" ht="15.75" customHeight="1">
      <c r="A16" s="21"/>
      <c r="B16" s="22"/>
      <c r="C16" s="23"/>
      <c r="D16" s="23"/>
      <c r="E16" s="21"/>
      <c r="F16" s="32"/>
      <c r="G16" s="25" t="str">
        <f t="shared" si="0"/>
        <v/>
      </c>
      <c r="H16" s="25" t="str">
        <f t="shared" si="0"/>
        <v/>
      </c>
      <c r="I16" s="26"/>
    </row>
    <row r="17" spans="1:9" ht="15.75" customHeight="1">
      <c r="A17" s="21"/>
      <c r="B17" s="22"/>
      <c r="C17" s="23"/>
      <c r="D17" s="23"/>
      <c r="E17" s="21"/>
      <c r="F17" s="32"/>
      <c r="G17" s="25" t="str">
        <f t="shared" si="0"/>
        <v/>
      </c>
      <c r="H17" s="25" t="str">
        <f t="shared" si="0"/>
        <v/>
      </c>
      <c r="I17" s="26"/>
    </row>
    <row r="18" spans="1:9" ht="15.75" customHeight="1">
      <c r="A18" s="21"/>
      <c r="B18" s="22"/>
      <c r="C18" s="23"/>
      <c r="D18" s="23"/>
      <c r="E18" s="21"/>
      <c r="F18" s="32"/>
      <c r="G18" s="25" t="str">
        <f t="shared" si="0"/>
        <v/>
      </c>
      <c r="H18" s="25" t="str">
        <f t="shared" si="0"/>
        <v/>
      </c>
      <c r="I18" s="26"/>
    </row>
    <row r="19" spans="1:9" ht="15.75" customHeight="1">
      <c r="A19" s="21"/>
      <c r="B19" s="22"/>
      <c r="C19" s="23"/>
      <c r="D19" s="23"/>
      <c r="E19" s="21"/>
      <c r="F19" s="32"/>
      <c r="G19" s="25" t="str">
        <f t="shared" si="0"/>
        <v/>
      </c>
      <c r="H19" s="25" t="str">
        <f t="shared" si="0"/>
        <v/>
      </c>
      <c r="I19" s="26"/>
    </row>
    <row r="20" spans="1:9" ht="15.75" customHeight="1">
      <c r="A20" s="21"/>
      <c r="B20" s="22"/>
      <c r="C20" s="23"/>
      <c r="D20" s="23"/>
      <c r="E20" s="21"/>
      <c r="F20" s="32"/>
      <c r="G20" s="25" t="str">
        <f t="shared" si="0"/>
        <v/>
      </c>
      <c r="H20" s="25" t="str">
        <f t="shared" si="0"/>
        <v/>
      </c>
      <c r="I20" s="26"/>
    </row>
    <row r="21" spans="1:9" ht="15.75" customHeight="1">
      <c r="A21" s="21"/>
      <c r="B21" s="22"/>
      <c r="C21" s="23"/>
      <c r="D21" s="23"/>
      <c r="E21" s="21"/>
      <c r="F21" s="32"/>
      <c r="G21" s="25" t="str">
        <f t="shared" si="0"/>
        <v/>
      </c>
      <c r="H21" s="25" t="str">
        <f t="shared" si="0"/>
        <v/>
      </c>
      <c r="I21" s="26"/>
    </row>
    <row r="22" spans="1:9" ht="15.75" customHeight="1">
      <c r="A22" s="21"/>
      <c r="B22" s="22"/>
      <c r="C22" s="23"/>
      <c r="D22" s="23"/>
      <c r="E22" s="21"/>
      <c r="F22" s="32"/>
      <c r="G22" s="25" t="str">
        <f t="shared" si="0"/>
        <v/>
      </c>
      <c r="H22" s="25" t="str">
        <f t="shared" si="0"/>
        <v/>
      </c>
      <c r="I22" s="26"/>
    </row>
    <row r="23" spans="1:9" ht="15.75" customHeight="1">
      <c r="A23" s="21"/>
      <c r="B23" s="22"/>
      <c r="C23" s="23"/>
      <c r="D23" s="23"/>
      <c r="E23" s="21"/>
      <c r="F23" s="32"/>
      <c r="G23" s="25" t="str">
        <f t="shared" si="0"/>
        <v/>
      </c>
      <c r="H23" s="25" t="str">
        <f t="shared" si="0"/>
        <v/>
      </c>
      <c r="I23" s="26"/>
    </row>
    <row r="24" spans="1:9" ht="15.75" customHeight="1">
      <c r="A24" s="21"/>
      <c r="B24" s="22"/>
      <c r="C24" s="23"/>
      <c r="D24" s="23"/>
      <c r="E24" s="21"/>
      <c r="F24" s="32"/>
      <c r="G24" s="25" t="str">
        <f t="shared" si="0"/>
        <v/>
      </c>
      <c r="H24" s="25" t="str">
        <f t="shared" si="0"/>
        <v/>
      </c>
      <c r="I24" s="26"/>
    </row>
    <row r="25" spans="1:9" ht="15.75" customHeight="1">
      <c r="A25" s="21"/>
      <c r="B25" s="22"/>
      <c r="C25" s="23"/>
      <c r="D25" s="23"/>
      <c r="E25" s="21"/>
      <c r="F25" s="32"/>
      <c r="G25" s="25" t="str">
        <f t="shared" si="0"/>
        <v/>
      </c>
      <c r="H25" s="25" t="str">
        <f t="shared" si="0"/>
        <v/>
      </c>
      <c r="I25" s="26"/>
    </row>
    <row r="26" spans="1:9" ht="15.75" customHeight="1">
      <c r="A26" s="21"/>
      <c r="B26" s="22"/>
      <c r="C26" s="23"/>
      <c r="D26" s="23"/>
      <c r="E26" s="21"/>
      <c r="F26" s="32"/>
      <c r="G26" s="25" t="str">
        <f t="shared" si="0"/>
        <v/>
      </c>
      <c r="H26" s="25" t="str">
        <f t="shared" si="0"/>
        <v/>
      </c>
      <c r="I26" s="26"/>
    </row>
    <row r="27" spans="1:9" ht="15.75" customHeight="1">
      <c r="A27" s="393" t="s">
        <v>283</v>
      </c>
      <c r="B27" s="394"/>
      <c r="C27" s="23"/>
      <c r="D27" s="23"/>
      <c r="E27" s="26"/>
      <c r="F27" s="32">
        <f>SUM(F5:F26)</f>
        <v>0</v>
      </c>
      <c r="G27" s="32">
        <f>SUM(G5:G26)</f>
        <v>0</v>
      </c>
      <c r="H27" s="32">
        <f>SUM(H5:H26)</f>
        <v>0</v>
      </c>
      <c r="I27" s="26"/>
    </row>
    <row r="28" spans="1:9" ht="15.75" customHeight="1">
      <c r="A28" s="28" t="str">
        <f>'5-10其他应付款'!A38</f>
        <v>被评估单位（或产权持有单位）
填表人：</v>
      </c>
      <c r="B28" s="28"/>
      <c r="D28" s="28"/>
      <c r="F28" s="29" t="str">
        <f>'5-10其他应付款'!E38</f>
        <v>资产评估专业人员：邓晓川、张文斌</v>
      </c>
      <c r="G28" s="29"/>
      <c r="H28" s="30"/>
      <c r="I28" s="30"/>
    </row>
    <row r="29" spans="1:9" ht="15.75" customHeight="1">
      <c r="A29" s="28" t="str">
        <f>'5-10其他应付款'!A39</f>
        <v>填表日期：2024年12月5日</v>
      </c>
      <c r="B29" s="28"/>
      <c r="D29" s="28"/>
    </row>
  </sheetData>
  <mergeCells count="3">
    <mergeCell ref="A1:I1"/>
    <mergeCell ref="A2:I2"/>
    <mergeCell ref="A27:B27"/>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Roman,常规"5-11
&amp;"宋体,常规"共&amp;"Times New Roman,常规"&amp;N&amp;"宋体,常规"页第&amp;"Times New Roman,常规"&amp;P&amp;"宋体,常规"页</oddHeader>
  </headerFooter>
  <legacyDrawing r:id="rId1"/>
</worksheet>
</file>

<file path=xl/worksheets/sheet82.xml><?xml version="1.0" encoding="utf-8"?>
<worksheet xmlns="http://schemas.openxmlformats.org/spreadsheetml/2006/main" xmlns:r="http://schemas.openxmlformats.org/officeDocument/2006/relationships">
  <sheetPr codeName="Sheet72">
    <pageSetUpPr fitToPage="1"/>
  </sheetPr>
  <dimension ref="A1:H29"/>
  <sheetViews>
    <sheetView workbookViewId="0">
      <pane xSplit="4" ySplit="4" topLeftCell="E5" activePane="bottomRight" state="frozen"/>
      <selection sqref="A1:I1"/>
      <selection pane="topRight" sqref="A1:I1"/>
      <selection pane="bottomLeft" sqref="A1:I1"/>
      <selection pane="bottomRight" sqref="A1:I1"/>
    </sheetView>
  </sheetViews>
  <sheetFormatPr defaultColWidth="9" defaultRowHeight="15.75" customHeight="1"/>
  <cols>
    <col min="1" max="1" width="5.59765625" style="13" customWidth="1"/>
    <col min="2" max="2" width="30.09765625" style="13" customWidth="1"/>
    <col min="3" max="3" width="12" style="14" customWidth="1"/>
    <col min="4" max="4" width="18.69921875" style="13" customWidth="1"/>
    <col min="5" max="6" width="17.59765625" style="13" customWidth="1"/>
    <col min="7" max="7" width="16.5" style="13" customWidth="1"/>
    <col min="8" max="8" width="22.8984375" style="13" customWidth="1"/>
    <col min="9" max="16384" width="9" style="13"/>
  </cols>
  <sheetData>
    <row r="1" spans="1:8" s="11" customFormat="1" ht="30" customHeight="1">
      <c r="A1" s="400" t="s">
        <v>772</v>
      </c>
      <c r="B1" s="403"/>
      <c r="C1" s="403"/>
      <c r="D1" s="403"/>
      <c r="E1" s="403"/>
      <c r="F1" s="403"/>
      <c r="G1" s="403"/>
      <c r="H1" s="403"/>
    </row>
    <row r="2" spans="1:8" ht="14.1" customHeight="1">
      <c r="A2" s="387" t="str">
        <f>'5-11一年到期非流动负债'!A2:I2</f>
        <v>评估基准日：2024年12月5日</v>
      </c>
      <c r="B2" s="387"/>
      <c r="C2" s="387"/>
      <c r="D2" s="387"/>
      <c r="E2" s="387"/>
      <c r="F2" s="387"/>
      <c r="G2" s="387"/>
      <c r="H2" s="401"/>
    </row>
    <row r="3" spans="1:8" ht="15.75" customHeight="1">
      <c r="A3" s="16" t="str">
        <f>'5-11一年到期非流动负债'!A3</f>
        <v>被评估单位（或产权持有人）：攀枝花市尚亿科技有限责任公司</v>
      </c>
      <c r="H3" s="17" t="s">
        <v>151</v>
      </c>
    </row>
    <row r="4" spans="1:8" s="12" customFormat="1" ht="15.75" customHeight="1">
      <c r="A4" s="18" t="s">
        <v>152</v>
      </c>
      <c r="B4" s="18" t="s">
        <v>280</v>
      </c>
      <c r="C4" s="19" t="s">
        <v>288</v>
      </c>
      <c r="D4" s="18" t="s">
        <v>361</v>
      </c>
      <c r="E4" s="20" t="str">
        <f>'5-流动负债汇总'!C$4</f>
        <v>账面价值</v>
      </c>
      <c r="F4" s="20" t="str">
        <f>'5-流动负债汇总'!D$4</f>
        <v>申报价值</v>
      </c>
      <c r="G4" s="18" t="s">
        <v>118</v>
      </c>
      <c r="H4" s="18" t="s">
        <v>212</v>
      </c>
    </row>
    <row r="5" spans="1:8" ht="15.75" customHeight="1">
      <c r="A5" s="21"/>
      <c r="B5" s="22"/>
      <c r="C5" s="23"/>
      <c r="D5" s="21"/>
      <c r="E5" s="24"/>
      <c r="F5" s="25" t="str">
        <f t="shared" ref="F5:G26" si="0">IF(E5="","",E5)</f>
        <v/>
      </c>
      <c r="G5" s="25" t="str">
        <f t="shared" si="0"/>
        <v/>
      </c>
      <c r="H5" s="26"/>
    </row>
    <row r="6" spans="1:8" ht="15.75" customHeight="1">
      <c r="A6" s="21"/>
      <c r="B6" s="22"/>
      <c r="C6" s="23"/>
      <c r="D6" s="21"/>
      <c r="E6" s="24"/>
      <c r="F6" s="25" t="str">
        <f t="shared" si="0"/>
        <v/>
      </c>
      <c r="G6" s="25" t="str">
        <f t="shared" si="0"/>
        <v/>
      </c>
      <c r="H6" s="26"/>
    </row>
    <row r="7" spans="1:8" ht="15.75" customHeight="1">
      <c r="A7" s="21"/>
      <c r="B7" s="22"/>
      <c r="C7" s="23"/>
      <c r="D7" s="21"/>
      <c r="E7" s="24"/>
      <c r="F7" s="25" t="str">
        <f t="shared" si="0"/>
        <v/>
      </c>
      <c r="G7" s="25" t="str">
        <f t="shared" si="0"/>
        <v/>
      </c>
      <c r="H7" s="26"/>
    </row>
    <row r="8" spans="1:8" ht="15.75" customHeight="1">
      <c r="A8" s="21"/>
      <c r="B8" s="22"/>
      <c r="C8" s="23"/>
      <c r="D8" s="21"/>
      <c r="E8" s="24"/>
      <c r="F8" s="25" t="str">
        <f t="shared" si="0"/>
        <v/>
      </c>
      <c r="G8" s="25" t="str">
        <f t="shared" si="0"/>
        <v/>
      </c>
      <c r="H8" s="26"/>
    </row>
    <row r="9" spans="1:8" ht="15.75" customHeight="1">
      <c r="A9" s="21"/>
      <c r="B9" s="22"/>
      <c r="C9" s="23"/>
      <c r="D9" s="21"/>
      <c r="E9" s="24"/>
      <c r="F9" s="25" t="str">
        <f t="shared" si="0"/>
        <v/>
      </c>
      <c r="G9" s="25" t="str">
        <f t="shared" si="0"/>
        <v/>
      </c>
      <c r="H9" s="26"/>
    </row>
    <row r="10" spans="1:8" ht="15.75" customHeight="1">
      <c r="A10" s="21"/>
      <c r="B10" s="22"/>
      <c r="C10" s="23"/>
      <c r="D10" s="21"/>
      <c r="E10" s="24"/>
      <c r="F10" s="25" t="str">
        <f t="shared" si="0"/>
        <v/>
      </c>
      <c r="G10" s="25" t="str">
        <f t="shared" si="0"/>
        <v/>
      </c>
      <c r="H10" s="26"/>
    </row>
    <row r="11" spans="1:8" ht="15.75" customHeight="1">
      <c r="A11" s="21"/>
      <c r="B11" s="22"/>
      <c r="C11" s="23"/>
      <c r="D11" s="21"/>
      <c r="E11" s="24"/>
      <c r="F11" s="25" t="str">
        <f t="shared" si="0"/>
        <v/>
      </c>
      <c r="G11" s="25" t="str">
        <f t="shared" si="0"/>
        <v/>
      </c>
      <c r="H11" s="26"/>
    </row>
    <row r="12" spans="1:8" ht="15.75" customHeight="1">
      <c r="A12" s="21"/>
      <c r="B12" s="22"/>
      <c r="C12" s="23"/>
      <c r="D12" s="21"/>
      <c r="E12" s="24"/>
      <c r="F12" s="25" t="str">
        <f t="shared" si="0"/>
        <v/>
      </c>
      <c r="G12" s="25" t="str">
        <f t="shared" si="0"/>
        <v/>
      </c>
      <c r="H12" s="26"/>
    </row>
    <row r="13" spans="1:8" ht="15.75" customHeight="1">
      <c r="A13" s="21"/>
      <c r="B13" s="22"/>
      <c r="C13" s="23"/>
      <c r="D13" s="21"/>
      <c r="E13" s="24"/>
      <c r="F13" s="25" t="str">
        <f t="shared" si="0"/>
        <v/>
      </c>
      <c r="G13" s="25" t="str">
        <f t="shared" si="0"/>
        <v/>
      </c>
      <c r="H13" s="26"/>
    </row>
    <row r="14" spans="1:8" ht="15.75" customHeight="1">
      <c r="A14" s="21"/>
      <c r="B14" s="22"/>
      <c r="C14" s="23"/>
      <c r="D14" s="21"/>
      <c r="E14" s="24"/>
      <c r="F14" s="25" t="str">
        <f t="shared" si="0"/>
        <v/>
      </c>
      <c r="G14" s="25" t="str">
        <f t="shared" si="0"/>
        <v/>
      </c>
      <c r="H14" s="26"/>
    </row>
    <row r="15" spans="1:8" ht="15.75" customHeight="1">
      <c r="A15" s="21"/>
      <c r="B15" s="22"/>
      <c r="C15" s="23"/>
      <c r="D15" s="21"/>
      <c r="E15" s="24"/>
      <c r="F15" s="25" t="str">
        <f t="shared" si="0"/>
        <v/>
      </c>
      <c r="G15" s="25" t="str">
        <f t="shared" si="0"/>
        <v/>
      </c>
      <c r="H15" s="26"/>
    </row>
    <row r="16" spans="1:8" ht="15.75" customHeight="1">
      <c r="A16" s="21"/>
      <c r="B16" s="22"/>
      <c r="C16" s="23"/>
      <c r="D16" s="21"/>
      <c r="E16" s="24"/>
      <c r="F16" s="25" t="str">
        <f t="shared" si="0"/>
        <v/>
      </c>
      <c r="G16" s="25" t="str">
        <f t="shared" si="0"/>
        <v/>
      </c>
      <c r="H16" s="26"/>
    </row>
    <row r="17" spans="1:8" ht="15.75" customHeight="1">
      <c r="A17" s="21"/>
      <c r="B17" s="22"/>
      <c r="C17" s="23"/>
      <c r="D17" s="21"/>
      <c r="E17" s="24"/>
      <c r="F17" s="25" t="str">
        <f t="shared" si="0"/>
        <v/>
      </c>
      <c r="G17" s="25" t="str">
        <f t="shared" si="0"/>
        <v/>
      </c>
      <c r="H17" s="26"/>
    </row>
    <row r="18" spans="1:8" ht="15.75" customHeight="1">
      <c r="A18" s="21"/>
      <c r="B18" s="22"/>
      <c r="C18" s="23"/>
      <c r="D18" s="21"/>
      <c r="E18" s="24"/>
      <c r="F18" s="25" t="str">
        <f t="shared" si="0"/>
        <v/>
      </c>
      <c r="G18" s="25" t="str">
        <f t="shared" si="0"/>
        <v/>
      </c>
      <c r="H18" s="26"/>
    </row>
    <row r="19" spans="1:8" ht="15.75" customHeight="1">
      <c r="A19" s="21"/>
      <c r="B19" s="22"/>
      <c r="C19" s="23"/>
      <c r="D19" s="21"/>
      <c r="E19" s="24"/>
      <c r="F19" s="25" t="str">
        <f t="shared" si="0"/>
        <v/>
      </c>
      <c r="G19" s="25" t="str">
        <f t="shared" si="0"/>
        <v/>
      </c>
      <c r="H19" s="26"/>
    </row>
    <row r="20" spans="1:8" ht="15.75" customHeight="1">
      <c r="A20" s="21"/>
      <c r="B20" s="22"/>
      <c r="C20" s="23"/>
      <c r="D20" s="21"/>
      <c r="E20" s="24"/>
      <c r="F20" s="25" t="str">
        <f t="shared" si="0"/>
        <v/>
      </c>
      <c r="G20" s="25" t="str">
        <f t="shared" si="0"/>
        <v/>
      </c>
      <c r="H20" s="26"/>
    </row>
    <row r="21" spans="1:8" ht="15.75" customHeight="1">
      <c r="A21" s="21"/>
      <c r="B21" s="22"/>
      <c r="C21" s="23"/>
      <c r="D21" s="21"/>
      <c r="E21" s="24"/>
      <c r="F21" s="25" t="str">
        <f t="shared" si="0"/>
        <v/>
      </c>
      <c r="G21" s="25" t="str">
        <f t="shared" si="0"/>
        <v/>
      </c>
      <c r="H21" s="26"/>
    </row>
    <row r="22" spans="1:8" ht="15.75" customHeight="1">
      <c r="A22" s="21"/>
      <c r="B22" s="22"/>
      <c r="C22" s="23"/>
      <c r="D22" s="21"/>
      <c r="E22" s="24"/>
      <c r="F22" s="25" t="str">
        <f t="shared" si="0"/>
        <v/>
      </c>
      <c r="G22" s="25" t="str">
        <f t="shared" si="0"/>
        <v/>
      </c>
      <c r="H22" s="26"/>
    </row>
    <row r="23" spans="1:8" ht="15.75" customHeight="1">
      <c r="A23" s="21"/>
      <c r="B23" s="22"/>
      <c r="C23" s="23"/>
      <c r="D23" s="21"/>
      <c r="E23" s="24"/>
      <c r="F23" s="25" t="str">
        <f t="shared" si="0"/>
        <v/>
      </c>
      <c r="G23" s="25" t="str">
        <f t="shared" si="0"/>
        <v/>
      </c>
      <c r="H23" s="26"/>
    </row>
    <row r="24" spans="1:8" ht="15.75" customHeight="1">
      <c r="A24" s="21"/>
      <c r="B24" s="22"/>
      <c r="C24" s="23"/>
      <c r="D24" s="21"/>
      <c r="E24" s="24"/>
      <c r="F24" s="25" t="str">
        <f t="shared" si="0"/>
        <v/>
      </c>
      <c r="G24" s="25" t="str">
        <f t="shared" si="0"/>
        <v/>
      </c>
      <c r="H24" s="26"/>
    </row>
    <row r="25" spans="1:8" ht="15.75" customHeight="1">
      <c r="A25" s="21"/>
      <c r="B25" s="22"/>
      <c r="C25" s="23"/>
      <c r="D25" s="21"/>
      <c r="E25" s="24"/>
      <c r="F25" s="25" t="str">
        <f t="shared" si="0"/>
        <v/>
      </c>
      <c r="G25" s="25" t="str">
        <f t="shared" si="0"/>
        <v/>
      </c>
      <c r="H25" s="26"/>
    </row>
    <row r="26" spans="1:8" ht="15.75" customHeight="1">
      <c r="A26" s="21"/>
      <c r="B26" s="22"/>
      <c r="C26" s="23"/>
      <c r="D26" s="21"/>
      <c r="E26" s="24"/>
      <c r="F26" s="25" t="str">
        <f t="shared" si="0"/>
        <v/>
      </c>
      <c r="G26" s="25" t="str">
        <f t="shared" si="0"/>
        <v/>
      </c>
      <c r="H26" s="26"/>
    </row>
    <row r="27" spans="1:8" ht="15.75" customHeight="1">
      <c r="A27" s="393" t="s">
        <v>283</v>
      </c>
      <c r="B27" s="394"/>
      <c r="C27" s="23"/>
      <c r="D27" s="21"/>
      <c r="E27" s="32">
        <f>SUM(E5:E26)</f>
        <v>0</v>
      </c>
      <c r="F27" s="32">
        <f>SUM(F5:F26)</f>
        <v>0</v>
      </c>
      <c r="G27" s="32">
        <f>SUM(G5:G26)</f>
        <v>0</v>
      </c>
      <c r="H27" s="26"/>
    </row>
    <row r="28" spans="1:8" ht="15.75" customHeight="1">
      <c r="A28" s="28" t="str">
        <f>'5-11一年到期非流动负债'!A28</f>
        <v>被评估单位（或产权持有单位）
填表人：</v>
      </c>
      <c r="B28" s="28"/>
      <c r="D28" s="28"/>
      <c r="E28" s="29" t="str">
        <f>'5-11一年到期非流动负债'!F28</f>
        <v>资产评估专业人员：邓晓川、张文斌</v>
      </c>
      <c r="F28" s="29"/>
      <c r="G28" s="30"/>
      <c r="H28" s="30"/>
    </row>
    <row r="29" spans="1:8" ht="15.75" customHeight="1">
      <c r="A29" s="28" t="str">
        <f>'5-11一年到期非流动负债'!A29</f>
        <v>填表日期：2024年12月5日</v>
      </c>
      <c r="B29" s="28"/>
      <c r="D29" s="28"/>
    </row>
  </sheetData>
  <mergeCells count="3">
    <mergeCell ref="A1:H1"/>
    <mergeCell ref="A2:H2"/>
    <mergeCell ref="A27:B27"/>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Roman,常规"5-12
&amp;"宋体,常规"共&amp;"Times New Roman,常规"&amp;N&amp;"宋体,常规"页第&amp;"Times New Roman,常规"&amp;P&amp;"宋体,常规"页</oddHeader>
  </headerFooter>
</worksheet>
</file>

<file path=xl/worksheets/sheet83.xml><?xml version="1.0" encoding="utf-8"?>
<worksheet xmlns="http://schemas.openxmlformats.org/spreadsheetml/2006/main" xmlns:r="http://schemas.openxmlformats.org/officeDocument/2006/relationships">
  <sheetPr codeName="Sheet73">
    <tabColor rgb="FFFF0000"/>
    <pageSetUpPr fitToPage="1"/>
  </sheetPr>
  <dimension ref="A1:G29"/>
  <sheetViews>
    <sheetView workbookViewId="0">
      <pane xSplit="3" ySplit="4" topLeftCell="D14" activePane="bottomRight" state="frozen"/>
      <selection sqref="A1:I1"/>
      <selection pane="topRight" sqref="A1:I1"/>
      <selection pane="bottomLeft" sqref="A1:I1"/>
      <selection pane="bottomRight" sqref="A1:I1"/>
    </sheetView>
  </sheetViews>
  <sheetFormatPr defaultColWidth="9" defaultRowHeight="15.75" customHeight="1"/>
  <cols>
    <col min="1" max="1" width="14.19921875" style="13" customWidth="1"/>
    <col min="2" max="2" width="27.5" style="13" customWidth="1"/>
    <col min="3" max="4" width="21.8984375" style="13" customWidth="1"/>
    <col min="5" max="5" width="20.59765625" style="13" customWidth="1"/>
    <col min="6" max="6" width="21" style="13" customWidth="1"/>
    <col min="7" max="7" width="17.3984375" style="13" customWidth="1"/>
    <col min="8" max="16384" width="9" style="13"/>
  </cols>
  <sheetData>
    <row r="1" spans="1:7" s="11" customFormat="1" ht="30" customHeight="1">
      <c r="A1" s="385" t="s">
        <v>773</v>
      </c>
      <c r="B1" s="386"/>
      <c r="C1" s="386"/>
      <c r="D1" s="386"/>
      <c r="E1" s="386"/>
      <c r="F1" s="386"/>
      <c r="G1" s="386"/>
    </row>
    <row r="2" spans="1:7" ht="14.1" customHeight="1">
      <c r="A2" s="387" t="str">
        <f>'5-12其他流动负债'!A2:H2</f>
        <v>评估基准日：2024年12月5日</v>
      </c>
      <c r="B2" s="387"/>
      <c r="C2" s="387"/>
      <c r="D2" s="387"/>
      <c r="E2" s="387"/>
      <c r="F2" s="387"/>
      <c r="G2" s="387"/>
    </row>
    <row r="3" spans="1:7" ht="15.75" customHeight="1">
      <c r="A3" s="16" t="str">
        <f>'5-12其他流动负债'!A3</f>
        <v>被评估单位（或产权持有人）：攀枝花市尚亿科技有限责任公司</v>
      </c>
      <c r="G3" s="49" t="s">
        <v>151</v>
      </c>
    </row>
    <row r="4" spans="1:7" s="48" customFormat="1" ht="15.75" customHeight="1">
      <c r="A4" s="50" t="s">
        <v>194</v>
      </c>
      <c r="B4" s="50" t="s">
        <v>153</v>
      </c>
      <c r="C4" s="46" t="str">
        <f>'1-汇总表'!C5</f>
        <v>账面价值</v>
      </c>
      <c r="D4" s="46" t="str">
        <f>'1-汇总表'!D5</f>
        <v>申报价值</v>
      </c>
      <c r="E4" s="50" t="s">
        <v>118</v>
      </c>
      <c r="F4" s="50" t="s">
        <v>444</v>
      </c>
      <c r="G4" s="50" t="s">
        <v>211</v>
      </c>
    </row>
    <row r="5" spans="1:7" ht="15.75" customHeight="1">
      <c r="A5" s="50" t="s">
        <v>774</v>
      </c>
      <c r="B5" s="26" t="s">
        <v>184</v>
      </c>
      <c r="C5" s="32">
        <f>'6-1长期借款'!H27</f>
        <v>0</v>
      </c>
      <c r="D5" s="32">
        <f>'6-1长期借款'!I27</f>
        <v>0</v>
      </c>
      <c r="E5" s="32">
        <f>'6-1长期借款'!K27</f>
        <v>0</v>
      </c>
      <c r="F5" s="32">
        <f>E5-D5</f>
        <v>0</v>
      </c>
      <c r="G5" s="32" t="str">
        <f>IF(D5=0,"",F5/D5*100)</f>
        <v/>
      </c>
    </row>
    <row r="6" spans="1:7" ht="15.75" customHeight="1">
      <c r="A6" s="50" t="s">
        <v>775</v>
      </c>
      <c r="B6" s="26" t="s">
        <v>185</v>
      </c>
      <c r="C6" s="32">
        <f>'6-2应付债券'!G27</f>
        <v>0</v>
      </c>
      <c r="D6" s="32">
        <f>'6-2应付债券'!H27</f>
        <v>0</v>
      </c>
      <c r="E6" s="32">
        <f>'6-2应付债券'!I27</f>
        <v>0</v>
      </c>
      <c r="F6" s="32">
        <f t="shared" ref="F6:F11" si="0">E6-D6</f>
        <v>0</v>
      </c>
      <c r="G6" s="32" t="str">
        <f t="shared" ref="G6:G11" si="1">IF(D6=0,"",F6/D6*100)</f>
        <v/>
      </c>
    </row>
    <row r="7" spans="1:7" ht="15.75" customHeight="1">
      <c r="A7" s="50" t="s">
        <v>776</v>
      </c>
      <c r="B7" s="26" t="s">
        <v>186</v>
      </c>
      <c r="C7" s="32">
        <f>'6-3长期应付款'!G27</f>
        <v>0</v>
      </c>
      <c r="D7" s="32">
        <f>'6-3长期应付款'!H27</f>
        <v>0</v>
      </c>
      <c r="E7" s="32">
        <f>'6-3长期应付款'!I27</f>
        <v>0</v>
      </c>
      <c r="F7" s="32">
        <f t="shared" si="0"/>
        <v>0</v>
      </c>
      <c r="G7" s="32" t="str">
        <f t="shared" si="1"/>
        <v/>
      </c>
    </row>
    <row r="8" spans="1:7" ht="15.75" customHeight="1">
      <c r="A8" s="50" t="s">
        <v>777</v>
      </c>
      <c r="B8" s="26" t="s">
        <v>187</v>
      </c>
      <c r="C8" s="32">
        <f>'6-4专项应付款'!E27</f>
        <v>0</v>
      </c>
      <c r="D8" s="32">
        <f>'6-4专项应付款'!F27</f>
        <v>0</v>
      </c>
      <c r="E8" s="32">
        <f>'6-4专项应付款'!G27</f>
        <v>0</v>
      </c>
      <c r="F8" s="32">
        <f t="shared" si="0"/>
        <v>0</v>
      </c>
      <c r="G8" s="32" t="str">
        <f t="shared" si="1"/>
        <v/>
      </c>
    </row>
    <row r="9" spans="1:7" ht="15.75" customHeight="1">
      <c r="A9" s="50" t="s">
        <v>778</v>
      </c>
      <c r="B9" s="26" t="s">
        <v>188</v>
      </c>
      <c r="C9" s="32">
        <f>'6-5预计负债'!E27</f>
        <v>0</v>
      </c>
      <c r="D9" s="32">
        <f>'6-5预计负债'!F27</f>
        <v>0</v>
      </c>
      <c r="E9" s="32">
        <f>'6-5预计负债'!G27</f>
        <v>0</v>
      </c>
      <c r="F9" s="32">
        <f t="shared" si="0"/>
        <v>0</v>
      </c>
      <c r="G9" s="32" t="str">
        <f t="shared" si="1"/>
        <v/>
      </c>
    </row>
    <row r="10" spans="1:7" ht="15.75" customHeight="1">
      <c r="A10" s="50" t="s">
        <v>779</v>
      </c>
      <c r="B10" s="26" t="s">
        <v>189</v>
      </c>
      <c r="C10" s="32">
        <f>'6-6递延所得税负债'!D27</f>
        <v>0</v>
      </c>
      <c r="D10" s="32">
        <f>'6-6递延所得税负债'!E27</f>
        <v>0</v>
      </c>
      <c r="E10" s="32">
        <f>'6-6递延所得税负债'!F27</f>
        <v>0</v>
      </c>
      <c r="F10" s="32">
        <f t="shared" si="0"/>
        <v>0</v>
      </c>
      <c r="G10" s="32" t="str">
        <f t="shared" si="1"/>
        <v/>
      </c>
    </row>
    <row r="11" spans="1:7" ht="15.75" customHeight="1">
      <c r="A11" s="50" t="s">
        <v>780</v>
      </c>
      <c r="B11" s="26" t="s">
        <v>190</v>
      </c>
      <c r="C11" s="32">
        <f>'6-7其他非流动负债'!E27</f>
        <v>0</v>
      </c>
      <c r="D11" s="32">
        <f>'6-7其他非流动负债'!F27</f>
        <v>0</v>
      </c>
      <c r="E11" s="32">
        <f>'6-7其他非流动负债'!G27</f>
        <v>0</v>
      </c>
      <c r="F11" s="32">
        <f t="shared" si="0"/>
        <v>0</v>
      </c>
      <c r="G11" s="32" t="str">
        <f t="shared" si="1"/>
        <v/>
      </c>
    </row>
    <row r="12" spans="1:7" ht="15.75" customHeight="1">
      <c r="A12" s="21"/>
      <c r="B12" s="26"/>
      <c r="C12" s="32"/>
      <c r="D12" s="32"/>
      <c r="E12" s="32"/>
      <c r="F12" s="32"/>
      <c r="G12" s="32" t="str">
        <f t="shared" ref="G12:G26" si="2">IF(C12=0,"",F12/C12*100)</f>
        <v/>
      </c>
    </row>
    <row r="13" spans="1:7" ht="15.75" customHeight="1">
      <c r="A13" s="21"/>
      <c r="B13" s="26"/>
      <c r="C13" s="32"/>
      <c r="D13" s="32"/>
      <c r="E13" s="32"/>
      <c r="F13" s="32"/>
      <c r="G13" s="32" t="str">
        <f t="shared" si="2"/>
        <v/>
      </c>
    </row>
    <row r="14" spans="1:7" ht="15.75" customHeight="1">
      <c r="A14" s="21"/>
      <c r="B14" s="26"/>
      <c r="C14" s="32"/>
      <c r="D14" s="32"/>
      <c r="E14" s="32"/>
      <c r="F14" s="32"/>
      <c r="G14" s="32" t="str">
        <f t="shared" si="2"/>
        <v/>
      </c>
    </row>
    <row r="15" spans="1:7" ht="15.75" customHeight="1">
      <c r="A15" s="21"/>
      <c r="B15" s="26"/>
      <c r="C15" s="32"/>
      <c r="D15" s="32"/>
      <c r="E15" s="32"/>
      <c r="F15" s="32"/>
      <c r="G15" s="32" t="str">
        <f t="shared" si="2"/>
        <v/>
      </c>
    </row>
    <row r="16" spans="1:7" ht="15.75" customHeight="1">
      <c r="A16" s="21"/>
      <c r="B16" s="26"/>
      <c r="C16" s="32"/>
      <c r="D16" s="32"/>
      <c r="E16" s="32"/>
      <c r="F16" s="32"/>
      <c r="G16" s="32" t="str">
        <f t="shared" si="2"/>
        <v/>
      </c>
    </row>
    <row r="17" spans="1:7" ht="15.75" customHeight="1">
      <c r="A17" s="21"/>
      <c r="B17" s="26"/>
      <c r="C17" s="32"/>
      <c r="D17" s="32"/>
      <c r="E17" s="32"/>
      <c r="F17" s="32"/>
      <c r="G17" s="32" t="str">
        <f t="shared" si="2"/>
        <v/>
      </c>
    </row>
    <row r="18" spans="1:7" ht="15.75" customHeight="1">
      <c r="A18" s="21"/>
      <c r="B18" s="26"/>
      <c r="C18" s="32"/>
      <c r="D18" s="32"/>
      <c r="E18" s="32"/>
      <c r="F18" s="32"/>
      <c r="G18" s="32" t="str">
        <f t="shared" si="2"/>
        <v/>
      </c>
    </row>
    <row r="19" spans="1:7" ht="15.75" customHeight="1">
      <c r="A19" s="21"/>
      <c r="B19" s="26"/>
      <c r="C19" s="32"/>
      <c r="D19" s="32"/>
      <c r="E19" s="32"/>
      <c r="F19" s="32"/>
      <c r="G19" s="32" t="str">
        <f t="shared" si="2"/>
        <v/>
      </c>
    </row>
    <row r="20" spans="1:7" ht="15.75" customHeight="1">
      <c r="A20" s="21"/>
      <c r="B20" s="26"/>
      <c r="C20" s="32"/>
      <c r="D20" s="32"/>
      <c r="E20" s="32"/>
      <c r="F20" s="32"/>
      <c r="G20" s="32" t="str">
        <f t="shared" si="2"/>
        <v/>
      </c>
    </row>
    <row r="21" spans="1:7" ht="15.75" customHeight="1">
      <c r="A21" s="21"/>
      <c r="B21" s="26"/>
      <c r="C21" s="32"/>
      <c r="D21" s="32"/>
      <c r="E21" s="32"/>
      <c r="F21" s="32"/>
      <c r="G21" s="32" t="str">
        <f t="shared" si="2"/>
        <v/>
      </c>
    </row>
    <row r="22" spans="1:7" ht="15.75" customHeight="1">
      <c r="A22" s="21"/>
      <c r="B22" s="26"/>
      <c r="C22" s="32"/>
      <c r="D22" s="32"/>
      <c r="E22" s="32"/>
      <c r="F22" s="32"/>
      <c r="G22" s="32" t="str">
        <f t="shared" si="2"/>
        <v/>
      </c>
    </row>
    <row r="23" spans="1:7" ht="15.75" customHeight="1">
      <c r="A23" s="21"/>
      <c r="B23" s="26"/>
      <c r="C23" s="32"/>
      <c r="D23" s="32"/>
      <c r="E23" s="32"/>
      <c r="F23" s="32"/>
      <c r="G23" s="32" t="str">
        <f t="shared" si="2"/>
        <v/>
      </c>
    </row>
    <row r="24" spans="1:7" ht="15.75" customHeight="1">
      <c r="A24" s="21"/>
      <c r="B24" s="26"/>
      <c r="C24" s="32"/>
      <c r="D24" s="32"/>
      <c r="E24" s="32"/>
      <c r="F24" s="32"/>
      <c r="G24" s="32" t="str">
        <f t="shared" si="2"/>
        <v/>
      </c>
    </row>
    <row r="25" spans="1:7" ht="15.75" customHeight="1">
      <c r="A25" s="50"/>
      <c r="B25" s="51"/>
      <c r="C25" s="32"/>
      <c r="D25" s="32"/>
      <c r="E25" s="32"/>
      <c r="F25" s="32"/>
      <c r="G25" s="32" t="str">
        <f t="shared" si="2"/>
        <v/>
      </c>
    </row>
    <row r="26" spans="1:7" ht="15.75" customHeight="1">
      <c r="A26" s="50"/>
      <c r="B26" s="51"/>
      <c r="C26" s="32"/>
      <c r="D26" s="32"/>
      <c r="E26" s="32"/>
      <c r="F26" s="32"/>
      <c r="G26" s="32" t="str">
        <f t="shared" si="2"/>
        <v/>
      </c>
    </row>
    <row r="27" spans="1:7" ht="15.75" customHeight="1">
      <c r="A27" s="468" t="s">
        <v>781</v>
      </c>
      <c r="B27" s="413"/>
      <c r="C27" s="32">
        <f>SUM(C5:C26)</f>
        <v>0</v>
      </c>
      <c r="D27" s="32">
        <f>SUM(D5:D26)</f>
        <v>0</v>
      </c>
      <c r="E27" s="32">
        <f>SUM(E5:E26)</f>
        <v>0</v>
      </c>
      <c r="F27" s="32">
        <f>E27-D27</f>
        <v>0</v>
      </c>
      <c r="G27" s="32" t="str">
        <f>IF(D27=0,"",F27/D27*100)</f>
        <v/>
      </c>
    </row>
    <row r="28" spans="1:7" ht="15.75" customHeight="1">
      <c r="A28" s="28" t="str">
        <f>'5-12其他流动负债'!A28</f>
        <v>被评估单位（或产权持有单位）
填表人：</v>
      </c>
      <c r="E28" s="29" t="str">
        <f>'5-12其他流动负债'!E28</f>
        <v>资产评估专业人员：邓晓川、张文斌</v>
      </c>
      <c r="F28" s="30"/>
      <c r="G28" s="30"/>
    </row>
    <row r="29" spans="1:7" ht="15.75" customHeight="1">
      <c r="A29" s="28" t="str">
        <f>'5-12其他流动负债'!A29</f>
        <v>填表日期：2024年12月5日</v>
      </c>
    </row>
  </sheetData>
  <sheetProtection password="C665" sheet="1" objects="1" scenarios="1"/>
  <mergeCells count="3">
    <mergeCell ref="A1:G1"/>
    <mergeCell ref="A2:G2"/>
    <mergeCell ref="A27:B27"/>
  </mergeCells>
  <phoneticPr fontId="19" type="noConversion"/>
  <printOptions horizontalCentered="1"/>
  <pageMargins left="0.39370078740157499" right="0.39370078740157499" top="0.86614173228346403" bottom="0.86614173228346403" header="1.0629921259842501" footer="0.511811023622047"/>
  <pageSetup paperSize="9" scale="90" fitToHeight="0" orientation="landscape" blackAndWhite="1"/>
  <headerFooter scaleWithDoc="0">
    <oddHeader>&amp;R&amp;"宋体,常规"&amp;10表&amp;"Times New Roman,常规"6
&amp;"宋体,常规"共&amp;"Times New Roman,常规"&amp;N&amp;"宋体,常规"页第&amp;"Times New Roman,常规"&amp;P&amp;"宋体,常规"页</oddHeader>
  </headerFooter>
</worksheet>
</file>

<file path=xl/worksheets/sheet84.xml><?xml version="1.0" encoding="utf-8"?>
<worksheet xmlns="http://schemas.openxmlformats.org/spreadsheetml/2006/main" xmlns:r="http://schemas.openxmlformats.org/officeDocument/2006/relationships">
  <sheetPr codeName="Sheet74">
    <pageSetUpPr fitToPage="1"/>
  </sheetPr>
  <dimension ref="A1:L29"/>
  <sheetViews>
    <sheetView workbookViewId="0">
      <pane xSplit="7" ySplit="4" topLeftCell="H14" activePane="bottomRight" state="frozen"/>
      <selection sqref="A1:I1"/>
      <selection pane="topRight" sqref="A1:I1"/>
      <selection pane="bottomLeft" sqref="A1:I1"/>
      <selection pane="bottomRight" sqref="A1:I1"/>
    </sheetView>
  </sheetViews>
  <sheetFormatPr defaultColWidth="9" defaultRowHeight="15.75" customHeight="1"/>
  <cols>
    <col min="1" max="1" width="5.5" style="13" customWidth="1"/>
    <col min="2" max="2" width="25.69921875" style="13" customWidth="1"/>
    <col min="3" max="3" width="9.19921875" style="14" customWidth="1"/>
    <col min="4" max="4" width="9.09765625" style="14" customWidth="1"/>
    <col min="5" max="5" width="7.19921875" style="13" customWidth="1"/>
    <col min="6" max="6" width="6.09765625" style="13" customWidth="1"/>
    <col min="7" max="7" width="10" style="13" customWidth="1"/>
    <col min="8" max="9" width="10.5" style="13" customWidth="1"/>
    <col min="10" max="10" width="11.8984375" style="13" customWidth="1"/>
    <col min="11" max="11" width="12.8984375" style="13" customWidth="1"/>
    <col min="12" max="12" width="14.3984375" style="13" customWidth="1"/>
    <col min="13" max="16384" width="9" style="13"/>
  </cols>
  <sheetData>
    <row r="1" spans="1:12" s="11" customFormat="1" ht="30" customHeight="1">
      <c r="A1" s="400" t="s">
        <v>782</v>
      </c>
      <c r="B1" s="403"/>
      <c r="C1" s="403"/>
      <c r="D1" s="403"/>
      <c r="E1" s="403"/>
      <c r="F1" s="403"/>
      <c r="G1" s="403"/>
      <c r="H1" s="403"/>
      <c r="I1" s="403"/>
      <c r="J1" s="403"/>
      <c r="K1" s="403"/>
      <c r="L1" s="403"/>
    </row>
    <row r="2" spans="1:12" ht="14.1" customHeight="1">
      <c r="A2" s="387" t="str">
        <f>'6-非流动负债汇总 '!A2:G2</f>
        <v>评估基准日：2024年12月5日</v>
      </c>
      <c r="B2" s="387"/>
      <c r="C2" s="387"/>
      <c r="D2" s="387"/>
      <c r="E2" s="387"/>
      <c r="F2" s="387"/>
      <c r="G2" s="387"/>
      <c r="H2" s="401"/>
      <c r="I2" s="401"/>
      <c r="J2" s="401"/>
      <c r="K2" s="401"/>
      <c r="L2" s="401"/>
    </row>
    <row r="3" spans="1:12" ht="15.75" customHeight="1">
      <c r="A3" s="16" t="str">
        <f>'6-非流动负债汇总 '!A3</f>
        <v>被评估单位（或产权持有人）：攀枝花市尚亿科技有限责任公司</v>
      </c>
      <c r="L3" s="17" t="s">
        <v>151</v>
      </c>
    </row>
    <row r="4" spans="1:12" s="12" customFormat="1" ht="15.75" customHeight="1">
      <c r="A4" s="18" t="s">
        <v>152</v>
      </c>
      <c r="B4" s="18" t="s">
        <v>627</v>
      </c>
      <c r="C4" s="19" t="s">
        <v>288</v>
      </c>
      <c r="D4" s="19" t="s">
        <v>397</v>
      </c>
      <c r="E4" s="18" t="s">
        <v>628</v>
      </c>
      <c r="F4" s="18" t="s">
        <v>222</v>
      </c>
      <c r="G4" s="18" t="s">
        <v>629</v>
      </c>
      <c r="H4" s="20" t="str">
        <f>'5-流动负债汇总'!C$4</f>
        <v>账面价值</v>
      </c>
      <c r="I4" s="20" t="str">
        <f>'5-流动负债汇总'!D$4</f>
        <v>申报价值</v>
      </c>
      <c r="J4" s="18" t="s">
        <v>630</v>
      </c>
      <c r="K4" s="18" t="s">
        <v>118</v>
      </c>
      <c r="L4" s="18" t="s">
        <v>212</v>
      </c>
    </row>
    <row r="5" spans="1:12" ht="15.75" customHeight="1">
      <c r="A5" s="21"/>
      <c r="B5" s="22"/>
      <c r="C5" s="23"/>
      <c r="D5" s="23"/>
      <c r="E5" s="23"/>
      <c r="F5" s="21"/>
      <c r="G5" s="32"/>
      <c r="H5" s="24"/>
      <c r="I5" s="25" t="str">
        <f>IF(H5="","",H5)</f>
        <v/>
      </c>
      <c r="J5" s="47"/>
      <c r="K5" s="25" t="str">
        <f>IF(I5="","",I5)</f>
        <v/>
      </c>
      <c r="L5" s="26"/>
    </row>
    <row r="6" spans="1:12" ht="15.75" customHeight="1">
      <c r="A6" s="21"/>
      <c r="B6" s="22"/>
      <c r="C6" s="23"/>
      <c r="D6" s="23"/>
      <c r="E6" s="21"/>
      <c r="F6" s="21"/>
      <c r="G6" s="32"/>
      <c r="H6" s="24"/>
      <c r="I6" s="25" t="str">
        <f t="shared" ref="I6:I26" si="0">IF(H6="","",H6)</f>
        <v/>
      </c>
      <c r="J6" s="47"/>
      <c r="K6" s="25" t="str">
        <f t="shared" ref="K6:K26" si="1">IF(I6="","",I6)</f>
        <v/>
      </c>
      <c r="L6" s="26"/>
    </row>
    <row r="7" spans="1:12" ht="15.75" customHeight="1">
      <c r="A7" s="21"/>
      <c r="B7" s="22"/>
      <c r="C7" s="23"/>
      <c r="D7" s="23"/>
      <c r="E7" s="21"/>
      <c r="F7" s="21"/>
      <c r="G7" s="32"/>
      <c r="H7" s="24"/>
      <c r="I7" s="25" t="str">
        <f t="shared" si="0"/>
        <v/>
      </c>
      <c r="J7" s="47"/>
      <c r="K7" s="25" t="str">
        <f t="shared" si="1"/>
        <v/>
      </c>
      <c r="L7" s="26"/>
    </row>
    <row r="8" spans="1:12" ht="15.75" customHeight="1">
      <c r="A8" s="21"/>
      <c r="B8" s="22"/>
      <c r="C8" s="23"/>
      <c r="D8" s="23"/>
      <c r="E8" s="21"/>
      <c r="F8" s="21"/>
      <c r="G8" s="32"/>
      <c r="H8" s="24"/>
      <c r="I8" s="25" t="str">
        <f t="shared" si="0"/>
        <v/>
      </c>
      <c r="J8" s="47"/>
      <c r="K8" s="25" t="str">
        <f t="shared" si="1"/>
        <v/>
      </c>
      <c r="L8" s="26"/>
    </row>
    <row r="9" spans="1:12" ht="15.75" customHeight="1">
      <c r="A9" s="21"/>
      <c r="B9" s="22"/>
      <c r="C9" s="23"/>
      <c r="D9" s="23"/>
      <c r="E9" s="21"/>
      <c r="F9" s="21"/>
      <c r="G9" s="32"/>
      <c r="H9" s="24"/>
      <c r="I9" s="25" t="str">
        <f t="shared" si="0"/>
        <v/>
      </c>
      <c r="J9" s="47"/>
      <c r="K9" s="25" t="str">
        <f t="shared" si="1"/>
        <v/>
      </c>
      <c r="L9" s="26"/>
    </row>
    <row r="10" spans="1:12" ht="15.75" customHeight="1">
      <c r="A10" s="21"/>
      <c r="B10" s="22"/>
      <c r="C10" s="23"/>
      <c r="D10" s="23"/>
      <c r="E10" s="21"/>
      <c r="F10" s="21"/>
      <c r="G10" s="32"/>
      <c r="H10" s="24"/>
      <c r="I10" s="25" t="str">
        <f t="shared" si="0"/>
        <v/>
      </c>
      <c r="J10" s="47"/>
      <c r="K10" s="25" t="str">
        <f t="shared" si="1"/>
        <v/>
      </c>
      <c r="L10" s="26"/>
    </row>
    <row r="11" spans="1:12" ht="15.75" customHeight="1">
      <c r="A11" s="21"/>
      <c r="B11" s="22"/>
      <c r="C11" s="23"/>
      <c r="D11" s="23"/>
      <c r="E11" s="21"/>
      <c r="F11" s="21"/>
      <c r="G11" s="32"/>
      <c r="H11" s="24"/>
      <c r="I11" s="25" t="str">
        <f t="shared" si="0"/>
        <v/>
      </c>
      <c r="J11" s="47"/>
      <c r="K11" s="25" t="str">
        <f t="shared" si="1"/>
        <v/>
      </c>
      <c r="L11" s="26"/>
    </row>
    <row r="12" spans="1:12" ht="15.75" customHeight="1">
      <c r="A12" s="21"/>
      <c r="B12" s="22"/>
      <c r="C12" s="23"/>
      <c r="D12" s="23"/>
      <c r="E12" s="21"/>
      <c r="F12" s="21"/>
      <c r="G12" s="32"/>
      <c r="H12" s="24"/>
      <c r="I12" s="25" t="str">
        <f t="shared" si="0"/>
        <v/>
      </c>
      <c r="J12" s="47"/>
      <c r="K12" s="25" t="str">
        <f t="shared" si="1"/>
        <v/>
      </c>
      <c r="L12" s="26"/>
    </row>
    <row r="13" spans="1:12" ht="15.75" customHeight="1">
      <c r="A13" s="21"/>
      <c r="B13" s="22"/>
      <c r="C13" s="23"/>
      <c r="D13" s="23"/>
      <c r="E13" s="21"/>
      <c r="F13" s="21"/>
      <c r="G13" s="32"/>
      <c r="H13" s="24"/>
      <c r="I13" s="25" t="str">
        <f t="shared" si="0"/>
        <v/>
      </c>
      <c r="J13" s="47"/>
      <c r="K13" s="25" t="str">
        <f t="shared" si="1"/>
        <v/>
      </c>
      <c r="L13" s="26"/>
    </row>
    <row r="14" spans="1:12" ht="15.75" customHeight="1">
      <c r="A14" s="21"/>
      <c r="B14" s="22"/>
      <c r="C14" s="23"/>
      <c r="D14" s="23"/>
      <c r="E14" s="21"/>
      <c r="F14" s="21"/>
      <c r="G14" s="32"/>
      <c r="H14" s="24"/>
      <c r="I14" s="25" t="str">
        <f t="shared" si="0"/>
        <v/>
      </c>
      <c r="J14" s="47"/>
      <c r="K14" s="25" t="str">
        <f t="shared" si="1"/>
        <v/>
      </c>
      <c r="L14" s="26"/>
    </row>
    <row r="15" spans="1:12" ht="15.75" customHeight="1">
      <c r="A15" s="21"/>
      <c r="B15" s="22"/>
      <c r="C15" s="23"/>
      <c r="D15" s="23"/>
      <c r="E15" s="21"/>
      <c r="F15" s="21"/>
      <c r="G15" s="32"/>
      <c r="H15" s="24"/>
      <c r="I15" s="25" t="str">
        <f t="shared" si="0"/>
        <v/>
      </c>
      <c r="J15" s="47"/>
      <c r="K15" s="25" t="str">
        <f t="shared" si="1"/>
        <v/>
      </c>
      <c r="L15" s="26"/>
    </row>
    <row r="16" spans="1:12" ht="15.75" customHeight="1">
      <c r="A16" s="21"/>
      <c r="B16" s="22"/>
      <c r="C16" s="23"/>
      <c r="D16" s="23"/>
      <c r="E16" s="21"/>
      <c r="F16" s="21"/>
      <c r="G16" s="32"/>
      <c r="H16" s="24"/>
      <c r="I16" s="25" t="str">
        <f t="shared" si="0"/>
        <v/>
      </c>
      <c r="J16" s="47"/>
      <c r="K16" s="25" t="str">
        <f t="shared" si="1"/>
        <v/>
      </c>
      <c r="L16" s="26"/>
    </row>
    <row r="17" spans="1:12" ht="15.75" customHeight="1">
      <c r="A17" s="21"/>
      <c r="B17" s="22"/>
      <c r="C17" s="23"/>
      <c r="D17" s="23"/>
      <c r="E17" s="21"/>
      <c r="F17" s="21"/>
      <c r="G17" s="32"/>
      <c r="H17" s="24"/>
      <c r="I17" s="25" t="str">
        <f t="shared" si="0"/>
        <v/>
      </c>
      <c r="J17" s="47"/>
      <c r="K17" s="25" t="str">
        <f t="shared" si="1"/>
        <v/>
      </c>
      <c r="L17" s="26"/>
    </row>
    <row r="18" spans="1:12" ht="15.75" customHeight="1">
      <c r="A18" s="21"/>
      <c r="B18" s="22"/>
      <c r="C18" s="23"/>
      <c r="D18" s="23"/>
      <c r="E18" s="21"/>
      <c r="F18" s="21"/>
      <c r="G18" s="32"/>
      <c r="H18" s="24"/>
      <c r="I18" s="25" t="str">
        <f t="shared" si="0"/>
        <v/>
      </c>
      <c r="J18" s="47"/>
      <c r="K18" s="25" t="str">
        <f t="shared" si="1"/>
        <v/>
      </c>
      <c r="L18" s="26"/>
    </row>
    <row r="19" spans="1:12" ht="15.75" customHeight="1">
      <c r="A19" s="21"/>
      <c r="B19" s="22"/>
      <c r="C19" s="23"/>
      <c r="D19" s="23"/>
      <c r="E19" s="21"/>
      <c r="F19" s="21"/>
      <c r="G19" s="32"/>
      <c r="H19" s="24"/>
      <c r="I19" s="25" t="str">
        <f t="shared" si="0"/>
        <v/>
      </c>
      <c r="J19" s="47"/>
      <c r="K19" s="25" t="str">
        <f t="shared" si="1"/>
        <v/>
      </c>
      <c r="L19" s="26"/>
    </row>
    <row r="20" spans="1:12" ht="15.75" customHeight="1">
      <c r="A20" s="21"/>
      <c r="B20" s="22"/>
      <c r="C20" s="23"/>
      <c r="D20" s="23"/>
      <c r="E20" s="21"/>
      <c r="F20" s="21"/>
      <c r="G20" s="32"/>
      <c r="H20" s="24"/>
      <c r="I20" s="25" t="str">
        <f t="shared" si="0"/>
        <v/>
      </c>
      <c r="J20" s="47"/>
      <c r="K20" s="25" t="str">
        <f t="shared" si="1"/>
        <v/>
      </c>
      <c r="L20" s="26"/>
    </row>
    <row r="21" spans="1:12" ht="15.75" customHeight="1">
      <c r="A21" s="21"/>
      <c r="B21" s="22"/>
      <c r="C21" s="23"/>
      <c r="D21" s="23"/>
      <c r="E21" s="21"/>
      <c r="F21" s="21"/>
      <c r="G21" s="32"/>
      <c r="H21" s="24"/>
      <c r="I21" s="25" t="str">
        <f t="shared" si="0"/>
        <v/>
      </c>
      <c r="J21" s="47"/>
      <c r="K21" s="25" t="str">
        <f t="shared" si="1"/>
        <v/>
      </c>
      <c r="L21" s="26"/>
    </row>
    <row r="22" spans="1:12" ht="15.75" customHeight="1">
      <c r="A22" s="21"/>
      <c r="B22" s="22"/>
      <c r="C22" s="23"/>
      <c r="D22" s="23"/>
      <c r="E22" s="21"/>
      <c r="F22" s="21"/>
      <c r="G22" s="32"/>
      <c r="H22" s="24"/>
      <c r="I22" s="25" t="str">
        <f t="shared" si="0"/>
        <v/>
      </c>
      <c r="J22" s="47"/>
      <c r="K22" s="25" t="str">
        <f t="shared" si="1"/>
        <v/>
      </c>
      <c r="L22" s="26"/>
    </row>
    <row r="23" spans="1:12" ht="15.75" customHeight="1">
      <c r="A23" s="21"/>
      <c r="B23" s="22"/>
      <c r="C23" s="23"/>
      <c r="D23" s="23"/>
      <c r="E23" s="21"/>
      <c r="F23" s="21"/>
      <c r="G23" s="32"/>
      <c r="H23" s="24"/>
      <c r="I23" s="25" t="str">
        <f t="shared" si="0"/>
        <v/>
      </c>
      <c r="J23" s="47"/>
      <c r="K23" s="25" t="str">
        <f t="shared" si="1"/>
        <v/>
      </c>
      <c r="L23" s="26"/>
    </row>
    <row r="24" spans="1:12" ht="15.75" customHeight="1">
      <c r="A24" s="21"/>
      <c r="B24" s="22"/>
      <c r="C24" s="23"/>
      <c r="D24" s="23"/>
      <c r="E24" s="21"/>
      <c r="F24" s="21"/>
      <c r="G24" s="32"/>
      <c r="H24" s="24"/>
      <c r="I24" s="25" t="str">
        <f t="shared" si="0"/>
        <v/>
      </c>
      <c r="J24" s="47"/>
      <c r="K24" s="25" t="str">
        <f t="shared" si="1"/>
        <v/>
      </c>
      <c r="L24" s="26"/>
    </row>
    <row r="25" spans="1:12" ht="15.75" customHeight="1">
      <c r="A25" s="21"/>
      <c r="B25" s="22"/>
      <c r="C25" s="23"/>
      <c r="D25" s="23"/>
      <c r="E25" s="21"/>
      <c r="F25" s="21"/>
      <c r="G25" s="32"/>
      <c r="H25" s="24"/>
      <c r="I25" s="25" t="str">
        <f t="shared" si="0"/>
        <v/>
      </c>
      <c r="J25" s="47"/>
      <c r="K25" s="25" t="str">
        <f t="shared" si="1"/>
        <v/>
      </c>
      <c r="L25" s="26"/>
    </row>
    <row r="26" spans="1:12" ht="15.75" customHeight="1">
      <c r="A26" s="21"/>
      <c r="B26" s="22"/>
      <c r="C26" s="23"/>
      <c r="D26" s="23"/>
      <c r="E26" s="21"/>
      <c r="F26" s="21"/>
      <c r="G26" s="32"/>
      <c r="H26" s="24"/>
      <c r="I26" s="25" t="str">
        <f t="shared" si="0"/>
        <v/>
      </c>
      <c r="J26" s="47"/>
      <c r="K26" s="25" t="str">
        <f t="shared" si="1"/>
        <v/>
      </c>
      <c r="L26" s="26"/>
    </row>
    <row r="27" spans="1:12" ht="15.75" customHeight="1">
      <c r="A27" s="393" t="s">
        <v>283</v>
      </c>
      <c r="B27" s="394"/>
      <c r="C27" s="23"/>
      <c r="D27" s="23"/>
      <c r="E27" s="21"/>
      <c r="F27" s="21"/>
      <c r="G27" s="32"/>
      <c r="H27" s="24">
        <f>SUM(H5:H26)</f>
        <v>0</v>
      </c>
      <c r="I27" s="24">
        <f>SUM(I5:I26)</f>
        <v>0</v>
      </c>
      <c r="J27" s="24"/>
      <c r="K27" s="24">
        <f>SUM(K5:K26)</f>
        <v>0</v>
      </c>
      <c r="L27" s="26"/>
    </row>
    <row r="28" spans="1:12" ht="15.75" customHeight="1">
      <c r="A28" s="28" t="str">
        <f>'6-非流动负债汇总 '!A28</f>
        <v>被评估单位（或产权持有单位）
填表人：</v>
      </c>
      <c r="B28" s="28"/>
      <c r="G28" s="29" t="str">
        <f>'6-非流动负债汇总 '!E28</f>
        <v>资产评估专业人员：邓晓川、张文斌</v>
      </c>
      <c r="H28" s="30"/>
      <c r="I28" s="30"/>
      <c r="J28" s="30"/>
      <c r="K28" s="30"/>
      <c r="L28" s="30"/>
    </row>
    <row r="29" spans="1:12" ht="15.75" customHeight="1">
      <c r="A29" s="28" t="str">
        <f>'6-非流动负债汇总 '!A29</f>
        <v>填表日期：2024年12月5日</v>
      </c>
      <c r="B29" s="28"/>
    </row>
  </sheetData>
  <mergeCells count="3">
    <mergeCell ref="A1:L1"/>
    <mergeCell ref="A2:L2"/>
    <mergeCell ref="A27:B27"/>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Roman,常规"6-1
&amp;"宋体,常规"共&amp;"Times New Roman,常规"&amp;N&amp;"宋体,常规"页第&amp;"Times New Roman,常规"&amp;P&amp;"宋体,常规"页</oddHeader>
  </headerFooter>
  <legacyDrawing r:id="rId1"/>
</worksheet>
</file>

<file path=xl/worksheets/sheet85.xml><?xml version="1.0" encoding="utf-8"?>
<worksheet xmlns="http://schemas.openxmlformats.org/spreadsheetml/2006/main" xmlns:r="http://schemas.openxmlformats.org/officeDocument/2006/relationships">
  <sheetPr>
    <pageSetUpPr fitToPage="1"/>
  </sheetPr>
  <dimension ref="A1:T29"/>
  <sheetViews>
    <sheetView showGridLines="0" workbookViewId="0">
      <pane xSplit="6" ySplit="5" topLeftCell="G6" activePane="bottomRight" state="frozen"/>
      <selection sqref="A1:I1"/>
      <selection pane="topRight" sqref="A1:I1"/>
      <selection pane="bottomLeft" sqref="A1:I1"/>
      <selection pane="bottomRight" sqref="A1:I1"/>
    </sheetView>
  </sheetViews>
  <sheetFormatPr defaultColWidth="8.69921875" defaultRowHeight="13.2"/>
  <cols>
    <col min="1" max="1" width="5.59765625" style="13" customWidth="1"/>
    <col min="2" max="2" width="28.09765625" style="13" customWidth="1"/>
    <col min="3" max="3" width="9.59765625" style="13" customWidth="1"/>
    <col min="4" max="5" width="11.59765625" style="14" customWidth="1"/>
    <col min="6" max="6" width="11.19921875" style="13" customWidth="1"/>
    <col min="7" max="8" width="13" style="13" customWidth="1"/>
    <col min="9" max="9" width="13.59765625" style="13" customWidth="1"/>
    <col min="10" max="10" width="19" style="13" customWidth="1"/>
    <col min="11" max="16384" width="8.69921875" style="13"/>
  </cols>
  <sheetData>
    <row r="1" spans="1:10" s="33" customFormat="1">
      <c r="A1" s="35"/>
      <c r="B1" s="35"/>
      <c r="C1" s="37"/>
      <c r="D1" s="36"/>
      <c r="E1" s="36"/>
      <c r="F1" s="37"/>
      <c r="G1" s="37"/>
      <c r="H1" s="37"/>
      <c r="I1" s="37"/>
      <c r="J1" s="37"/>
    </row>
    <row r="2" spans="1:10" s="34" customFormat="1" ht="21" customHeight="1">
      <c r="A2" s="503" t="s">
        <v>783</v>
      </c>
      <c r="B2" s="504"/>
      <c r="C2" s="504"/>
      <c r="D2" s="504"/>
      <c r="E2" s="504"/>
      <c r="F2" s="504"/>
      <c r="G2" s="504"/>
      <c r="H2" s="504"/>
      <c r="I2" s="504"/>
      <c r="J2" s="504"/>
    </row>
    <row r="3" spans="1:10" ht="14.1" customHeight="1">
      <c r="A3" s="401" t="str">
        <f>'6-1长期借款'!A2:L2</f>
        <v>评估基准日：2024年12月5日</v>
      </c>
      <c r="B3" s="401"/>
      <c r="C3" s="401"/>
      <c r="D3" s="401"/>
      <c r="E3" s="401"/>
      <c r="F3" s="401"/>
      <c r="G3" s="401"/>
      <c r="H3" s="401"/>
      <c r="I3" s="401"/>
      <c r="J3" s="401"/>
    </row>
    <row r="4" spans="1:10" ht="15.75" customHeight="1">
      <c r="A4" s="16" t="str">
        <f>'6-1长期借款'!A3</f>
        <v>被评估单位（或产权持有人）：攀枝花市尚亿科技有限责任公司</v>
      </c>
      <c r="J4" s="17" t="s">
        <v>151</v>
      </c>
    </row>
    <row r="5" spans="1:10" ht="15.75" customHeight="1">
      <c r="A5" s="18" t="s">
        <v>152</v>
      </c>
      <c r="B5" s="18" t="s">
        <v>784</v>
      </c>
      <c r="C5" s="18" t="s">
        <v>396</v>
      </c>
      <c r="D5" s="19" t="s">
        <v>288</v>
      </c>
      <c r="E5" s="19" t="s">
        <v>397</v>
      </c>
      <c r="F5" s="18" t="s">
        <v>785</v>
      </c>
      <c r="G5" s="20" t="str">
        <f>'5-流动负债汇总'!C$4</f>
        <v>账面价值</v>
      </c>
      <c r="H5" s="20" t="str">
        <f>'5-流动负债汇总'!D$4</f>
        <v>申报价值</v>
      </c>
      <c r="I5" s="18" t="s">
        <v>118</v>
      </c>
      <c r="J5" s="21" t="s">
        <v>786</v>
      </c>
    </row>
    <row r="6" spans="1:10" ht="15.75" customHeight="1">
      <c r="A6" s="21"/>
      <c r="B6" s="22"/>
      <c r="C6" s="21"/>
      <c r="D6" s="23"/>
      <c r="E6" s="23"/>
      <c r="F6" s="21"/>
      <c r="G6" s="24"/>
      <c r="H6" s="25" t="str">
        <f t="shared" ref="H6:I26" si="0">IF(G6="","",G6)</f>
        <v/>
      </c>
      <c r="I6" s="25" t="str">
        <f t="shared" si="0"/>
        <v/>
      </c>
      <c r="J6" s="26"/>
    </row>
    <row r="7" spans="1:10" ht="15.75" customHeight="1">
      <c r="A7" s="21"/>
      <c r="B7" s="22"/>
      <c r="C7" s="21"/>
      <c r="D7" s="23"/>
      <c r="E7" s="23"/>
      <c r="F7" s="21"/>
      <c r="G7" s="24"/>
      <c r="H7" s="25" t="str">
        <f t="shared" si="0"/>
        <v/>
      </c>
      <c r="I7" s="25" t="str">
        <f t="shared" si="0"/>
        <v/>
      </c>
      <c r="J7" s="26"/>
    </row>
    <row r="8" spans="1:10" ht="15.75" customHeight="1">
      <c r="A8" s="21"/>
      <c r="B8" s="22"/>
      <c r="C8" s="21"/>
      <c r="D8" s="23"/>
      <c r="E8" s="23"/>
      <c r="F8" s="21"/>
      <c r="G8" s="24"/>
      <c r="H8" s="25" t="str">
        <f t="shared" si="0"/>
        <v/>
      </c>
      <c r="I8" s="25" t="str">
        <f t="shared" si="0"/>
        <v/>
      </c>
      <c r="J8" s="26"/>
    </row>
    <row r="9" spans="1:10" ht="15.75" customHeight="1">
      <c r="A9" s="21"/>
      <c r="B9" s="22"/>
      <c r="C9" s="21"/>
      <c r="D9" s="23"/>
      <c r="E9" s="23"/>
      <c r="F9" s="21"/>
      <c r="G9" s="24"/>
      <c r="H9" s="25" t="str">
        <f t="shared" si="0"/>
        <v/>
      </c>
      <c r="I9" s="25" t="str">
        <f t="shared" si="0"/>
        <v/>
      </c>
      <c r="J9" s="26"/>
    </row>
    <row r="10" spans="1:10" ht="15.75" customHeight="1">
      <c r="A10" s="21"/>
      <c r="B10" s="22"/>
      <c r="C10" s="21"/>
      <c r="D10" s="23"/>
      <c r="E10" s="23"/>
      <c r="F10" s="21"/>
      <c r="G10" s="24"/>
      <c r="H10" s="25" t="str">
        <f t="shared" si="0"/>
        <v/>
      </c>
      <c r="I10" s="25" t="str">
        <f t="shared" si="0"/>
        <v/>
      </c>
      <c r="J10" s="26"/>
    </row>
    <row r="11" spans="1:10" ht="15.75" customHeight="1">
      <c r="A11" s="21"/>
      <c r="B11" s="22"/>
      <c r="C11" s="21"/>
      <c r="D11" s="23"/>
      <c r="E11" s="23"/>
      <c r="F11" s="21"/>
      <c r="G11" s="24"/>
      <c r="H11" s="25" t="str">
        <f t="shared" si="0"/>
        <v/>
      </c>
      <c r="I11" s="25" t="str">
        <f t="shared" si="0"/>
        <v/>
      </c>
      <c r="J11" s="26"/>
    </row>
    <row r="12" spans="1:10" ht="15.75" customHeight="1">
      <c r="A12" s="21"/>
      <c r="B12" s="22"/>
      <c r="C12" s="21"/>
      <c r="D12" s="23"/>
      <c r="E12" s="23"/>
      <c r="F12" s="21"/>
      <c r="G12" s="24"/>
      <c r="H12" s="25" t="str">
        <f t="shared" si="0"/>
        <v/>
      </c>
      <c r="I12" s="25" t="str">
        <f t="shared" si="0"/>
        <v/>
      </c>
      <c r="J12" s="26"/>
    </row>
    <row r="13" spans="1:10" ht="15.75" customHeight="1">
      <c r="A13" s="21"/>
      <c r="B13" s="22"/>
      <c r="C13" s="21"/>
      <c r="D13" s="23"/>
      <c r="E13" s="23"/>
      <c r="F13" s="21"/>
      <c r="G13" s="24"/>
      <c r="H13" s="25" t="str">
        <f t="shared" si="0"/>
        <v/>
      </c>
      <c r="I13" s="25" t="str">
        <f t="shared" si="0"/>
        <v/>
      </c>
      <c r="J13" s="26"/>
    </row>
    <row r="14" spans="1:10" ht="15.75" customHeight="1">
      <c r="A14" s="21"/>
      <c r="B14" s="22"/>
      <c r="C14" s="21"/>
      <c r="D14" s="23"/>
      <c r="E14" s="23"/>
      <c r="F14" s="21"/>
      <c r="G14" s="24"/>
      <c r="H14" s="25" t="str">
        <f t="shared" si="0"/>
        <v/>
      </c>
      <c r="I14" s="25" t="str">
        <f t="shared" si="0"/>
        <v/>
      </c>
      <c r="J14" s="26"/>
    </row>
    <row r="15" spans="1:10" ht="15.75" customHeight="1">
      <c r="A15" s="21"/>
      <c r="B15" s="22"/>
      <c r="C15" s="21"/>
      <c r="D15" s="23"/>
      <c r="E15" s="23"/>
      <c r="F15" s="21"/>
      <c r="G15" s="24"/>
      <c r="H15" s="25" t="str">
        <f t="shared" si="0"/>
        <v/>
      </c>
      <c r="I15" s="25" t="str">
        <f t="shared" si="0"/>
        <v/>
      </c>
      <c r="J15" s="26"/>
    </row>
    <row r="16" spans="1:10" ht="15.75" customHeight="1">
      <c r="A16" s="21"/>
      <c r="B16" s="22"/>
      <c r="C16" s="21"/>
      <c r="D16" s="23"/>
      <c r="E16" s="23"/>
      <c r="F16" s="21"/>
      <c r="G16" s="24"/>
      <c r="H16" s="25" t="str">
        <f t="shared" si="0"/>
        <v/>
      </c>
      <c r="I16" s="25" t="str">
        <f t="shared" si="0"/>
        <v/>
      </c>
      <c r="J16" s="26"/>
    </row>
    <row r="17" spans="1:20" ht="15.75" customHeight="1">
      <c r="A17" s="21"/>
      <c r="B17" s="22"/>
      <c r="C17" s="21"/>
      <c r="D17" s="23"/>
      <c r="E17" s="23"/>
      <c r="F17" s="21"/>
      <c r="G17" s="24"/>
      <c r="H17" s="25" t="str">
        <f t="shared" si="0"/>
        <v/>
      </c>
      <c r="I17" s="25" t="str">
        <f t="shared" si="0"/>
        <v/>
      </c>
      <c r="J17" s="26"/>
    </row>
    <row r="18" spans="1:20" ht="15.75" customHeight="1">
      <c r="A18" s="21"/>
      <c r="B18" s="22"/>
      <c r="C18" s="21"/>
      <c r="D18" s="23"/>
      <c r="E18" s="23"/>
      <c r="F18" s="21"/>
      <c r="G18" s="24"/>
      <c r="H18" s="25" t="str">
        <f t="shared" si="0"/>
        <v/>
      </c>
      <c r="I18" s="25" t="str">
        <f t="shared" si="0"/>
        <v/>
      </c>
      <c r="J18" s="26"/>
    </row>
    <row r="19" spans="1:20" ht="15.75" customHeight="1">
      <c r="A19" s="21"/>
      <c r="B19" s="22"/>
      <c r="C19" s="21"/>
      <c r="D19" s="23"/>
      <c r="E19" s="23"/>
      <c r="F19" s="21"/>
      <c r="G19" s="24"/>
      <c r="H19" s="25" t="str">
        <f t="shared" si="0"/>
        <v/>
      </c>
      <c r="I19" s="25" t="str">
        <f t="shared" si="0"/>
        <v/>
      </c>
      <c r="J19" s="26"/>
    </row>
    <row r="20" spans="1:20" ht="15.75" customHeight="1">
      <c r="A20" s="21"/>
      <c r="B20" s="22"/>
      <c r="C20" s="21"/>
      <c r="D20" s="23"/>
      <c r="E20" s="23"/>
      <c r="F20" s="21"/>
      <c r="G20" s="24"/>
      <c r="H20" s="25" t="str">
        <f t="shared" si="0"/>
        <v/>
      </c>
      <c r="I20" s="25" t="str">
        <f t="shared" si="0"/>
        <v/>
      </c>
      <c r="J20" s="26"/>
    </row>
    <row r="21" spans="1:20" ht="15.75" customHeight="1">
      <c r="A21" s="21"/>
      <c r="B21" s="22"/>
      <c r="C21" s="21"/>
      <c r="D21" s="23"/>
      <c r="E21" s="23"/>
      <c r="F21" s="21"/>
      <c r="G21" s="24"/>
      <c r="H21" s="25" t="str">
        <f t="shared" si="0"/>
        <v/>
      </c>
      <c r="I21" s="25" t="str">
        <f t="shared" si="0"/>
        <v/>
      </c>
      <c r="J21" s="26"/>
    </row>
    <row r="22" spans="1:20" ht="15.75" customHeight="1">
      <c r="A22" s="21"/>
      <c r="B22" s="22"/>
      <c r="C22" s="21"/>
      <c r="D22" s="23"/>
      <c r="E22" s="23"/>
      <c r="F22" s="21"/>
      <c r="G22" s="24"/>
      <c r="H22" s="25" t="str">
        <f t="shared" si="0"/>
        <v/>
      </c>
      <c r="I22" s="25" t="str">
        <f t="shared" si="0"/>
        <v/>
      </c>
      <c r="J22" s="26"/>
    </row>
    <row r="23" spans="1:20" ht="15.75" customHeight="1">
      <c r="A23" s="21"/>
      <c r="B23" s="22"/>
      <c r="C23" s="21"/>
      <c r="D23" s="23"/>
      <c r="E23" s="23"/>
      <c r="F23" s="21"/>
      <c r="G23" s="24"/>
      <c r="H23" s="25" t="str">
        <f t="shared" si="0"/>
        <v/>
      </c>
      <c r="I23" s="25" t="str">
        <f t="shared" si="0"/>
        <v/>
      </c>
      <c r="J23" s="26"/>
    </row>
    <row r="24" spans="1:20" ht="15.75" customHeight="1">
      <c r="A24" s="21"/>
      <c r="B24" s="22"/>
      <c r="C24" s="21"/>
      <c r="D24" s="23"/>
      <c r="E24" s="23"/>
      <c r="F24" s="21"/>
      <c r="G24" s="24"/>
      <c r="H24" s="25" t="str">
        <f t="shared" si="0"/>
        <v/>
      </c>
      <c r="I24" s="25" t="str">
        <f t="shared" si="0"/>
        <v/>
      </c>
      <c r="J24" s="26"/>
    </row>
    <row r="25" spans="1:20" ht="15.75" customHeight="1">
      <c r="A25" s="21"/>
      <c r="B25" s="22"/>
      <c r="C25" s="21"/>
      <c r="D25" s="23"/>
      <c r="E25" s="23"/>
      <c r="F25" s="21"/>
      <c r="G25" s="24"/>
      <c r="H25" s="25" t="str">
        <f t="shared" si="0"/>
        <v/>
      </c>
      <c r="I25" s="25" t="str">
        <f t="shared" si="0"/>
        <v/>
      </c>
      <c r="J25" s="26"/>
    </row>
    <row r="26" spans="1:20" ht="15.75" customHeight="1">
      <c r="A26" s="21"/>
      <c r="B26" s="22"/>
      <c r="C26" s="21"/>
      <c r="D26" s="23"/>
      <c r="E26" s="23"/>
      <c r="F26" s="21"/>
      <c r="G26" s="24"/>
      <c r="H26" s="25" t="str">
        <f t="shared" si="0"/>
        <v/>
      </c>
      <c r="I26" s="25" t="str">
        <f t="shared" si="0"/>
        <v/>
      </c>
      <c r="J26" s="26"/>
    </row>
    <row r="27" spans="1:20" ht="15.75" customHeight="1">
      <c r="A27" s="407" t="s">
        <v>283</v>
      </c>
      <c r="B27" s="408"/>
      <c r="C27" s="408"/>
      <c r="D27" s="38"/>
      <c r="E27" s="23"/>
      <c r="F27" s="21"/>
      <c r="G27" s="32">
        <f>SUM(G6:G26)</f>
        <v>0</v>
      </c>
      <c r="H27" s="32">
        <f>SUM(H6:H26)</f>
        <v>0</v>
      </c>
      <c r="I27" s="32">
        <f>SUM(I6:I26)</f>
        <v>0</v>
      </c>
      <c r="J27" s="44"/>
      <c r="K27" s="45"/>
      <c r="L27" s="45"/>
      <c r="M27" s="45"/>
      <c r="N27" s="45"/>
      <c r="O27" s="45"/>
      <c r="P27" s="45"/>
      <c r="Q27" s="45"/>
      <c r="R27" s="45"/>
      <c r="S27" s="45"/>
      <c r="T27" s="45"/>
    </row>
    <row r="28" spans="1:20" s="39" customFormat="1" ht="15.75" customHeight="1">
      <c r="A28" s="28" t="str">
        <f>'6-1长期借款'!A28</f>
        <v>被评估单位（或产权持有单位）
填表人：</v>
      </c>
      <c r="B28" s="28"/>
      <c r="C28" s="28"/>
      <c r="D28" s="14"/>
      <c r="E28" s="40"/>
      <c r="F28" s="29" t="str">
        <f>'6-1长期借款'!G28</f>
        <v>资产评估专业人员：邓晓川、张文斌</v>
      </c>
      <c r="G28" s="30"/>
      <c r="H28" s="30"/>
      <c r="I28" s="30"/>
      <c r="J28" s="30"/>
    </row>
    <row r="29" spans="1:20" s="39" customFormat="1" ht="15.75" customHeight="1">
      <c r="A29" s="28" t="str">
        <f>'6-1长期借款'!A29</f>
        <v>填表日期：2024年12月5日</v>
      </c>
      <c r="B29" s="28"/>
      <c r="C29" s="28"/>
      <c r="D29" s="14"/>
      <c r="E29" s="40"/>
    </row>
  </sheetData>
  <mergeCells count="3">
    <mergeCell ref="A2:J2"/>
    <mergeCell ref="A3:J3"/>
    <mergeCell ref="A27:C27"/>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orizontalDpi="300" verticalDpi="300"/>
  <headerFooter scaleWithDoc="0">
    <oddHeader>&amp;R&amp;"宋体,常规"&amp;10表&amp;"Times New Roman,常规"6-2
&amp;"宋体,常规"共&amp;"Times New Roman,常规"&amp;N&amp;"宋体,常规"页第&amp;"Times New Roman,常规"&amp;P&amp;"宋体,常规"页</oddHeader>
  </headerFooter>
</worksheet>
</file>

<file path=xl/worksheets/sheet86.xml><?xml version="1.0" encoding="utf-8"?>
<worksheet xmlns="http://schemas.openxmlformats.org/spreadsheetml/2006/main" xmlns:r="http://schemas.openxmlformats.org/officeDocument/2006/relationships">
  <sheetPr codeName="Sheet75">
    <pageSetUpPr fitToPage="1"/>
  </sheetPr>
  <dimension ref="A1:J29"/>
  <sheetViews>
    <sheetView workbookViewId="0">
      <pane xSplit="6" ySplit="5" topLeftCell="G21" activePane="bottomRight" state="frozen"/>
      <selection sqref="A1:I1"/>
      <selection pane="topRight" sqref="A1:I1"/>
      <selection pane="bottomLeft" sqref="A1:I1"/>
      <selection pane="bottomRight" sqref="A1:I1"/>
    </sheetView>
  </sheetViews>
  <sheetFormatPr defaultColWidth="9" defaultRowHeight="15.75" customHeight="1"/>
  <cols>
    <col min="1" max="1" width="5.09765625" style="13" customWidth="1"/>
    <col min="2" max="2" width="24.5" style="13" customWidth="1"/>
    <col min="3" max="3" width="9.19921875" style="14" customWidth="1"/>
    <col min="4" max="4" width="12.5" style="13" customWidth="1"/>
    <col min="5" max="5" width="13.3984375" style="13" customWidth="1"/>
    <col min="6" max="6" width="15.19921875" style="13" customWidth="1"/>
    <col min="7" max="8" width="14" style="13" customWidth="1"/>
    <col min="9" max="9" width="14.3984375" style="13" customWidth="1"/>
    <col min="10" max="10" width="14.5" style="13" customWidth="1"/>
    <col min="11" max="16384" width="9" style="13"/>
  </cols>
  <sheetData>
    <row r="1" spans="1:10" s="11" customFormat="1" ht="30" customHeight="1">
      <c r="A1" s="400" t="s">
        <v>787</v>
      </c>
      <c r="B1" s="403"/>
      <c r="C1" s="403"/>
      <c r="D1" s="403"/>
      <c r="E1" s="403"/>
      <c r="F1" s="403"/>
      <c r="G1" s="403"/>
      <c r="H1" s="403"/>
      <c r="I1" s="403"/>
      <c r="J1" s="403"/>
    </row>
    <row r="2" spans="1:10" ht="14.1" customHeight="1">
      <c r="A2" s="387" t="str">
        <f>'6-2应付债券'!A3:J3</f>
        <v>评估基准日：2024年12月5日</v>
      </c>
      <c r="B2" s="387"/>
      <c r="C2" s="387"/>
      <c r="D2" s="387"/>
      <c r="E2" s="387"/>
      <c r="F2" s="387"/>
      <c r="G2" s="387"/>
      <c r="H2" s="387"/>
      <c r="I2" s="401"/>
      <c r="J2" s="401"/>
    </row>
    <row r="3" spans="1:10" ht="15.75" customHeight="1">
      <c r="A3" s="16" t="str">
        <f>'6-2应付债券'!A4</f>
        <v>被评估单位（或产权持有人）：攀枝花市尚亿科技有限责任公司</v>
      </c>
      <c r="J3" s="17" t="s">
        <v>151</v>
      </c>
    </row>
    <row r="4" spans="1:10" s="12" customFormat="1" ht="15.75" customHeight="1">
      <c r="A4" s="407" t="s">
        <v>152</v>
      </c>
      <c r="B4" s="407" t="s">
        <v>280</v>
      </c>
      <c r="C4" s="505" t="s">
        <v>288</v>
      </c>
      <c r="D4" s="407" t="s">
        <v>287</v>
      </c>
      <c r="E4" s="407" t="str">
        <f>'6-2应付债券'!G5</f>
        <v>账面价值</v>
      </c>
      <c r="F4" s="407"/>
      <c r="G4" s="407"/>
      <c r="H4" s="411" t="str">
        <f>'6-2应付债券'!H5</f>
        <v>申报价值</v>
      </c>
      <c r="I4" s="407" t="s">
        <v>118</v>
      </c>
      <c r="J4" s="407" t="s">
        <v>212</v>
      </c>
    </row>
    <row r="5" spans="1:10" s="12" customFormat="1" ht="15.75" customHeight="1">
      <c r="A5" s="408"/>
      <c r="B5" s="408"/>
      <c r="C5" s="501"/>
      <c r="D5" s="408"/>
      <c r="E5" s="18" t="s">
        <v>788</v>
      </c>
      <c r="F5" s="18" t="s">
        <v>789</v>
      </c>
      <c r="G5" s="18" t="s">
        <v>340</v>
      </c>
      <c r="H5" s="458"/>
      <c r="I5" s="408"/>
      <c r="J5" s="408"/>
    </row>
    <row r="6" spans="1:10" ht="15.75" customHeight="1">
      <c r="A6" s="21"/>
      <c r="B6" s="22"/>
      <c r="C6" s="41"/>
      <c r="D6" s="42"/>
      <c r="E6" s="24"/>
      <c r="F6" s="32"/>
      <c r="G6" s="32"/>
      <c r="H6" s="25" t="str">
        <f t="shared" ref="H6:I26" si="0">IF(G6="","",G6)</f>
        <v/>
      </c>
      <c r="I6" s="25" t="str">
        <f t="shared" si="0"/>
        <v/>
      </c>
      <c r="J6" s="26"/>
    </row>
    <row r="7" spans="1:10" ht="15.75" customHeight="1">
      <c r="A7" s="21"/>
      <c r="B7" s="22"/>
      <c r="C7" s="41"/>
      <c r="D7" s="42"/>
      <c r="E7" s="24"/>
      <c r="F7" s="32"/>
      <c r="G7" s="32"/>
      <c r="H7" s="25" t="str">
        <f t="shared" si="0"/>
        <v/>
      </c>
      <c r="I7" s="25" t="str">
        <f t="shared" si="0"/>
        <v/>
      </c>
      <c r="J7" s="26"/>
    </row>
    <row r="8" spans="1:10" ht="15.75" customHeight="1">
      <c r="A8" s="21"/>
      <c r="B8" s="22"/>
      <c r="C8" s="41"/>
      <c r="D8" s="42"/>
      <c r="E8" s="24"/>
      <c r="F8" s="32"/>
      <c r="G8" s="32"/>
      <c r="H8" s="25" t="str">
        <f t="shared" si="0"/>
        <v/>
      </c>
      <c r="I8" s="25" t="str">
        <f t="shared" si="0"/>
        <v/>
      </c>
      <c r="J8" s="26"/>
    </row>
    <row r="9" spans="1:10" ht="15.75" customHeight="1">
      <c r="A9" s="21"/>
      <c r="B9" s="22"/>
      <c r="C9" s="41"/>
      <c r="D9" s="42"/>
      <c r="E9" s="24"/>
      <c r="F9" s="32"/>
      <c r="G9" s="32"/>
      <c r="H9" s="25" t="str">
        <f t="shared" si="0"/>
        <v/>
      </c>
      <c r="I9" s="25" t="str">
        <f t="shared" si="0"/>
        <v/>
      </c>
      <c r="J9" s="26"/>
    </row>
    <row r="10" spans="1:10" ht="15.75" customHeight="1">
      <c r="A10" s="21"/>
      <c r="B10" s="22"/>
      <c r="C10" s="41"/>
      <c r="D10" s="42"/>
      <c r="E10" s="24"/>
      <c r="F10" s="32"/>
      <c r="G10" s="32"/>
      <c r="H10" s="25" t="str">
        <f t="shared" si="0"/>
        <v/>
      </c>
      <c r="I10" s="25" t="str">
        <f t="shared" si="0"/>
        <v/>
      </c>
      <c r="J10" s="26"/>
    </row>
    <row r="11" spans="1:10" ht="15.75" customHeight="1">
      <c r="A11" s="21"/>
      <c r="B11" s="22"/>
      <c r="C11" s="41"/>
      <c r="D11" s="42"/>
      <c r="E11" s="24"/>
      <c r="F11" s="32"/>
      <c r="G11" s="32"/>
      <c r="H11" s="25" t="str">
        <f t="shared" si="0"/>
        <v/>
      </c>
      <c r="I11" s="25" t="str">
        <f t="shared" si="0"/>
        <v/>
      </c>
      <c r="J11" s="26"/>
    </row>
    <row r="12" spans="1:10" ht="15.75" customHeight="1">
      <c r="A12" s="21"/>
      <c r="B12" s="22"/>
      <c r="C12" s="41"/>
      <c r="D12" s="42"/>
      <c r="E12" s="24"/>
      <c r="F12" s="32"/>
      <c r="G12" s="32"/>
      <c r="H12" s="25" t="str">
        <f t="shared" si="0"/>
        <v/>
      </c>
      <c r="I12" s="25" t="str">
        <f t="shared" si="0"/>
        <v/>
      </c>
      <c r="J12" s="26"/>
    </row>
    <row r="13" spans="1:10" ht="15.75" customHeight="1">
      <c r="A13" s="21"/>
      <c r="B13" s="22"/>
      <c r="C13" s="41"/>
      <c r="D13" s="42"/>
      <c r="E13" s="24"/>
      <c r="F13" s="32"/>
      <c r="G13" s="32"/>
      <c r="H13" s="25" t="str">
        <f t="shared" si="0"/>
        <v/>
      </c>
      <c r="I13" s="25" t="str">
        <f t="shared" si="0"/>
        <v/>
      </c>
      <c r="J13" s="26"/>
    </row>
    <row r="14" spans="1:10" ht="15.75" customHeight="1">
      <c r="A14" s="21"/>
      <c r="B14" s="22"/>
      <c r="C14" s="41"/>
      <c r="D14" s="42"/>
      <c r="E14" s="24"/>
      <c r="F14" s="32"/>
      <c r="G14" s="32"/>
      <c r="H14" s="25" t="str">
        <f t="shared" si="0"/>
        <v/>
      </c>
      <c r="I14" s="25" t="str">
        <f t="shared" si="0"/>
        <v/>
      </c>
      <c r="J14" s="26"/>
    </row>
    <row r="15" spans="1:10" ht="15.75" customHeight="1">
      <c r="A15" s="21"/>
      <c r="B15" s="22"/>
      <c r="C15" s="41"/>
      <c r="D15" s="42"/>
      <c r="E15" s="24"/>
      <c r="F15" s="32"/>
      <c r="G15" s="32"/>
      <c r="H15" s="25" t="str">
        <f t="shared" si="0"/>
        <v/>
      </c>
      <c r="I15" s="25" t="str">
        <f t="shared" si="0"/>
        <v/>
      </c>
      <c r="J15" s="26"/>
    </row>
    <row r="16" spans="1:10" ht="15.75" customHeight="1">
      <c r="A16" s="21"/>
      <c r="B16" s="22"/>
      <c r="C16" s="41"/>
      <c r="D16" s="42"/>
      <c r="E16" s="24"/>
      <c r="F16" s="32"/>
      <c r="G16" s="32"/>
      <c r="H16" s="25" t="str">
        <f t="shared" si="0"/>
        <v/>
      </c>
      <c r="I16" s="25" t="str">
        <f t="shared" si="0"/>
        <v/>
      </c>
      <c r="J16" s="26"/>
    </row>
    <row r="17" spans="1:10" ht="15.75" customHeight="1">
      <c r="A17" s="21"/>
      <c r="B17" s="22"/>
      <c r="C17" s="41"/>
      <c r="D17" s="42"/>
      <c r="E17" s="24"/>
      <c r="F17" s="32"/>
      <c r="G17" s="32"/>
      <c r="H17" s="25" t="str">
        <f t="shared" si="0"/>
        <v/>
      </c>
      <c r="I17" s="25" t="str">
        <f t="shared" si="0"/>
        <v/>
      </c>
      <c r="J17" s="26"/>
    </row>
    <row r="18" spans="1:10" ht="15.75" customHeight="1">
      <c r="A18" s="21"/>
      <c r="B18" s="22"/>
      <c r="C18" s="41"/>
      <c r="D18" s="42"/>
      <c r="E18" s="24"/>
      <c r="F18" s="32"/>
      <c r="G18" s="32"/>
      <c r="H18" s="25" t="str">
        <f t="shared" si="0"/>
        <v/>
      </c>
      <c r="I18" s="25" t="str">
        <f t="shared" si="0"/>
        <v/>
      </c>
      <c r="J18" s="26"/>
    </row>
    <row r="19" spans="1:10" ht="15.75" customHeight="1">
      <c r="A19" s="21"/>
      <c r="B19" s="22"/>
      <c r="C19" s="41"/>
      <c r="D19" s="42"/>
      <c r="E19" s="24"/>
      <c r="F19" s="32"/>
      <c r="G19" s="32"/>
      <c r="H19" s="25" t="str">
        <f t="shared" si="0"/>
        <v/>
      </c>
      <c r="I19" s="25" t="str">
        <f t="shared" si="0"/>
        <v/>
      </c>
      <c r="J19" s="26"/>
    </row>
    <row r="20" spans="1:10" ht="15.75" customHeight="1">
      <c r="A20" s="21"/>
      <c r="B20" s="22"/>
      <c r="C20" s="41"/>
      <c r="D20" s="42"/>
      <c r="E20" s="24"/>
      <c r="F20" s="32"/>
      <c r="G20" s="32"/>
      <c r="H20" s="25" t="str">
        <f t="shared" si="0"/>
        <v/>
      </c>
      <c r="I20" s="25" t="str">
        <f t="shared" si="0"/>
        <v/>
      </c>
      <c r="J20" s="26"/>
    </row>
    <row r="21" spans="1:10" ht="15.75" customHeight="1">
      <c r="A21" s="21"/>
      <c r="B21" s="22"/>
      <c r="C21" s="41"/>
      <c r="D21" s="42"/>
      <c r="E21" s="24"/>
      <c r="F21" s="32"/>
      <c r="G21" s="32"/>
      <c r="H21" s="25" t="str">
        <f t="shared" si="0"/>
        <v/>
      </c>
      <c r="I21" s="25" t="str">
        <f t="shared" si="0"/>
        <v/>
      </c>
      <c r="J21" s="26"/>
    </row>
    <row r="22" spans="1:10" ht="15.75" customHeight="1">
      <c r="A22" s="21"/>
      <c r="B22" s="22"/>
      <c r="C22" s="41"/>
      <c r="D22" s="42"/>
      <c r="E22" s="24"/>
      <c r="F22" s="32"/>
      <c r="G22" s="32"/>
      <c r="H22" s="25" t="str">
        <f t="shared" si="0"/>
        <v/>
      </c>
      <c r="I22" s="25" t="str">
        <f t="shared" si="0"/>
        <v/>
      </c>
      <c r="J22" s="26"/>
    </row>
    <row r="23" spans="1:10" ht="15.75" customHeight="1">
      <c r="A23" s="21"/>
      <c r="B23" s="22"/>
      <c r="C23" s="41"/>
      <c r="D23" s="42"/>
      <c r="E23" s="24"/>
      <c r="F23" s="32"/>
      <c r="G23" s="32"/>
      <c r="H23" s="25" t="str">
        <f t="shared" si="0"/>
        <v/>
      </c>
      <c r="I23" s="25" t="str">
        <f t="shared" si="0"/>
        <v/>
      </c>
      <c r="J23" s="26"/>
    </row>
    <row r="24" spans="1:10" ht="15.75" customHeight="1">
      <c r="A24" s="21"/>
      <c r="B24" s="22"/>
      <c r="C24" s="41"/>
      <c r="D24" s="42"/>
      <c r="E24" s="24"/>
      <c r="F24" s="32"/>
      <c r="G24" s="32"/>
      <c r="H24" s="25" t="str">
        <f t="shared" si="0"/>
        <v/>
      </c>
      <c r="I24" s="25" t="str">
        <f t="shared" si="0"/>
        <v/>
      </c>
      <c r="J24" s="26"/>
    </row>
    <row r="25" spans="1:10" ht="15.75" customHeight="1">
      <c r="A25" s="21"/>
      <c r="B25" s="22"/>
      <c r="C25" s="41"/>
      <c r="D25" s="42"/>
      <c r="E25" s="24"/>
      <c r="F25" s="32"/>
      <c r="G25" s="32"/>
      <c r="H25" s="25" t="str">
        <f t="shared" si="0"/>
        <v/>
      </c>
      <c r="I25" s="25" t="str">
        <f t="shared" si="0"/>
        <v/>
      </c>
      <c r="J25" s="26"/>
    </row>
    <row r="26" spans="1:10" ht="15.75" customHeight="1">
      <c r="A26" s="21"/>
      <c r="B26" s="22"/>
      <c r="C26" s="41"/>
      <c r="D26" s="42"/>
      <c r="E26" s="24"/>
      <c r="F26" s="32"/>
      <c r="G26" s="32"/>
      <c r="H26" s="25" t="str">
        <f t="shared" si="0"/>
        <v/>
      </c>
      <c r="I26" s="25" t="str">
        <f t="shared" si="0"/>
        <v/>
      </c>
      <c r="J26" s="26"/>
    </row>
    <row r="27" spans="1:10" ht="15.75" customHeight="1">
      <c r="A27" s="393" t="s">
        <v>283</v>
      </c>
      <c r="B27" s="413"/>
      <c r="C27" s="41"/>
      <c r="D27" s="43"/>
      <c r="E27" s="32"/>
      <c r="F27" s="32"/>
      <c r="G27" s="32">
        <f>SUM(G6:G26)</f>
        <v>0</v>
      </c>
      <c r="H27" s="32">
        <f>SUM(H6:H26)</f>
        <v>0</v>
      </c>
      <c r="I27" s="32">
        <f>SUM(I6:I26)</f>
        <v>0</v>
      </c>
      <c r="J27" s="26"/>
    </row>
    <row r="28" spans="1:10" ht="15.75" customHeight="1">
      <c r="A28" s="28" t="str">
        <f>'6-2应付债券'!A28</f>
        <v>被评估单位（或产权持有单位）
填表人：</v>
      </c>
      <c r="B28" s="28"/>
      <c r="D28" s="28"/>
      <c r="E28" s="29"/>
      <c r="F28" s="29" t="str">
        <f>'6-2应付债券'!F28</f>
        <v>资产评估专业人员：邓晓川、张文斌</v>
      </c>
      <c r="G28" s="30"/>
      <c r="H28" s="30"/>
      <c r="I28" s="30"/>
      <c r="J28" s="30"/>
    </row>
    <row r="29" spans="1:10" ht="15.75" customHeight="1">
      <c r="A29" s="28" t="str">
        <f>'6-2应付债券'!A29</f>
        <v>填表日期：2024年12月5日</v>
      </c>
      <c r="B29" s="28"/>
      <c r="D29" s="28"/>
    </row>
  </sheetData>
  <mergeCells count="11">
    <mergeCell ref="A1:J1"/>
    <mergeCell ref="A2:J2"/>
    <mergeCell ref="E4:G4"/>
    <mergeCell ref="A27:B27"/>
    <mergeCell ref="A4:A5"/>
    <mergeCell ref="B4:B5"/>
    <mergeCell ref="C4:C5"/>
    <mergeCell ref="D4:D5"/>
    <mergeCell ref="H4:H5"/>
    <mergeCell ref="I4:I5"/>
    <mergeCell ref="J4:J5"/>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Roman,常规"6-3
&amp;"宋体,常规"共&amp;"Times New Roman,常规"&amp;N&amp;"宋体,常规"页第&amp;"Times New Roman,常规"&amp;P&amp;"宋体,常规"页</oddHeader>
  </headerFooter>
  <legacyDrawing r:id="rId1"/>
</worksheet>
</file>

<file path=xl/worksheets/sheet87.xml><?xml version="1.0" encoding="utf-8"?>
<worksheet xmlns="http://schemas.openxmlformats.org/spreadsheetml/2006/main" xmlns:r="http://schemas.openxmlformats.org/officeDocument/2006/relationships">
  <sheetPr>
    <pageSetUpPr fitToPage="1"/>
  </sheetPr>
  <dimension ref="A1:H32"/>
  <sheetViews>
    <sheetView showGridLines="0" workbookViewId="0">
      <pane xSplit="4" ySplit="5" topLeftCell="E6" activePane="bottomRight" state="frozen"/>
      <selection sqref="A1:I1"/>
      <selection pane="topRight" sqref="A1:I1"/>
      <selection pane="bottomLeft" sqref="A1:I1"/>
      <selection pane="bottomRight" sqref="A1:I1"/>
    </sheetView>
  </sheetViews>
  <sheetFormatPr defaultColWidth="9" defaultRowHeight="15.75" customHeight="1"/>
  <cols>
    <col min="1" max="1" width="5.8984375" style="13" customWidth="1"/>
    <col min="2" max="2" width="29.59765625" style="13" customWidth="1"/>
    <col min="3" max="3" width="17.5" style="13" customWidth="1"/>
    <col min="4" max="4" width="12.69921875" style="14" customWidth="1"/>
    <col min="5" max="7" width="17.69921875" style="13" customWidth="1"/>
    <col min="8" max="8" width="22.19921875" style="13" customWidth="1"/>
    <col min="9" max="16384" width="9" style="13"/>
  </cols>
  <sheetData>
    <row r="1" spans="1:8" s="33" customFormat="1" ht="13.2">
      <c r="A1" s="35"/>
      <c r="B1" s="35"/>
      <c r="C1" s="35"/>
      <c r="D1" s="36"/>
      <c r="E1" s="37"/>
      <c r="F1" s="37"/>
      <c r="G1" s="37"/>
      <c r="H1" s="37"/>
    </row>
    <row r="2" spans="1:8" s="34" customFormat="1" ht="30" customHeight="1">
      <c r="A2" s="487" t="s">
        <v>790</v>
      </c>
      <c r="B2" s="488"/>
      <c r="C2" s="488"/>
      <c r="D2" s="488"/>
      <c r="E2" s="488"/>
      <c r="F2" s="488"/>
      <c r="G2" s="488"/>
      <c r="H2" s="488"/>
    </row>
    <row r="3" spans="1:8" ht="14.1" customHeight="1">
      <c r="A3" s="401" t="str">
        <f>'6-3长期应付款'!A2:J2</f>
        <v>评估基准日：2024年12月5日</v>
      </c>
      <c r="B3" s="401"/>
      <c r="C3" s="401"/>
      <c r="D3" s="401"/>
      <c r="E3" s="401"/>
      <c r="F3" s="401"/>
      <c r="G3" s="401"/>
      <c r="H3" s="401"/>
    </row>
    <row r="4" spans="1:8" ht="15.75" customHeight="1">
      <c r="A4" s="16" t="str">
        <f>'6-3长期应付款'!A3</f>
        <v>被评估单位（或产权持有人）：攀枝花市尚亿科技有限责任公司</v>
      </c>
      <c r="H4" s="17" t="s">
        <v>151</v>
      </c>
    </row>
    <row r="5" spans="1:8" s="12" customFormat="1" ht="15.75" customHeight="1">
      <c r="A5" s="18" t="s">
        <v>152</v>
      </c>
      <c r="B5" s="18" t="s">
        <v>791</v>
      </c>
      <c r="C5" s="18" t="s">
        <v>792</v>
      </c>
      <c r="D5" s="19" t="s">
        <v>288</v>
      </c>
      <c r="E5" s="20" t="str">
        <f>'6-2应付债券'!G5</f>
        <v>账面价值</v>
      </c>
      <c r="F5" s="20" t="str">
        <f>'6-2应付债券'!H5</f>
        <v>申报价值</v>
      </c>
      <c r="G5" s="18" t="s">
        <v>118</v>
      </c>
      <c r="H5" s="18" t="s">
        <v>793</v>
      </c>
    </row>
    <row r="6" spans="1:8" ht="15.75" customHeight="1">
      <c r="A6" s="21"/>
      <c r="B6" s="22"/>
      <c r="C6" s="22"/>
      <c r="D6" s="23"/>
      <c r="E6" s="24"/>
      <c r="F6" s="25" t="str">
        <f t="shared" ref="F6:G26" si="0">IF(E6="","",E6)</f>
        <v/>
      </c>
      <c r="G6" s="25" t="str">
        <f t="shared" si="0"/>
        <v/>
      </c>
      <c r="H6" s="26"/>
    </row>
    <row r="7" spans="1:8" ht="15.75" customHeight="1">
      <c r="A7" s="21"/>
      <c r="B7" s="22"/>
      <c r="C7" s="22"/>
      <c r="D7" s="23"/>
      <c r="E7" s="24"/>
      <c r="F7" s="25" t="str">
        <f t="shared" si="0"/>
        <v/>
      </c>
      <c r="G7" s="25" t="str">
        <f t="shared" si="0"/>
        <v/>
      </c>
      <c r="H7" s="26"/>
    </row>
    <row r="8" spans="1:8" ht="15.75" customHeight="1">
      <c r="A8" s="21"/>
      <c r="B8" s="22"/>
      <c r="C8" s="22"/>
      <c r="D8" s="23"/>
      <c r="E8" s="24"/>
      <c r="F8" s="25" t="str">
        <f t="shared" si="0"/>
        <v/>
      </c>
      <c r="G8" s="25" t="str">
        <f t="shared" si="0"/>
        <v/>
      </c>
      <c r="H8" s="26"/>
    </row>
    <row r="9" spans="1:8" ht="15.75" customHeight="1">
      <c r="A9" s="21"/>
      <c r="B9" s="22"/>
      <c r="C9" s="22"/>
      <c r="D9" s="23"/>
      <c r="E9" s="24"/>
      <c r="F9" s="25" t="str">
        <f t="shared" si="0"/>
        <v/>
      </c>
      <c r="G9" s="25" t="str">
        <f t="shared" si="0"/>
        <v/>
      </c>
      <c r="H9" s="26"/>
    </row>
    <row r="10" spans="1:8" ht="15.75" customHeight="1">
      <c r="A10" s="21"/>
      <c r="B10" s="22"/>
      <c r="C10" s="22"/>
      <c r="D10" s="23"/>
      <c r="E10" s="24"/>
      <c r="F10" s="25" t="str">
        <f t="shared" si="0"/>
        <v/>
      </c>
      <c r="G10" s="25" t="str">
        <f t="shared" si="0"/>
        <v/>
      </c>
      <c r="H10" s="26"/>
    </row>
    <row r="11" spans="1:8" ht="15.75" customHeight="1">
      <c r="A11" s="21"/>
      <c r="B11" s="22"/>
      <c r="C11" s="22"/>
      <c r="D11" s="23"/>
      <c r="E11" s="24"/>
      <c r="F11" s="25" t="str">
        <f t="shared" si="0"/>
        <v/>
      </c>
      <c r="G11" s="25" t="str">
        <f t="shared" si="0"/>
        <v/>
      </c>
      <c r="H11" s="26"/>
    </row>
    <row r="12" spans="1:8" ht="15.75" customHeight="1">
      <c r="A12" s="21"/>
      <c r="B12" s="22"/>
      <c r="C12" s="22"/>
      <c r="D12" s="23"/>
      <c r="E12" s="24"/>
      <c r="F12" s="25" t="str">
        <f t="shared" si="0"/>
        <v/>
      </c>
      <c r="G12" s="25" t="str">
        <f t="shared" si="0"/>
        <v/>
      </c>
      <c r="H12" s="26"/>
    </row>
    <row r="13" spans="1:8" ht="15.75" customHeight="1">
      <c r="A13" s="21"/>
      <c r="B13" s="22"/>
      <c r="C13" s="22"/>
      <c r="D13" s="23"/>
      <c r="E13" s="24"/>
      <c r="F13" s="25" t="str">
        <f t="shared" si="0"/>
        <v/>
      </c>
      <c r="G13" s="25" t="str">
        <f t="shared" si="0"/>
        <v/>
      </c>
      <c r="H13" s="26"/>
    </row>
    <row r="14" spans="1:8" ht="15.75" customHeight="1">
      <c r="A14" s="21"/>
      <c r="B14" s="22"/>
      <c r="C14" s="22"/>
      <c r="D14" s="23"/>
      <c r="E14" s="24"/>
      <c r="F14" s="25" t="str">
        <f t="shared" si="0"/>
        <v/>
      </c>
      <c r="G14" s="25" t="str">
        <f t="shared" si="0"/>
        <v/>
      </c>
      <c r="H14" s="26"/>
    </row>
    <row r="15" spans="1:8" ht="15.75" customHeight="1">
      <c r="A15" s="21"/>
      <c r="B15" s="22"/>
      <c r="C15" s="22"/>
      <c r="D15" s="23"/>
      <c r="E15" s="24"/>
      <c r="F15" s="25" t="str">
        <f t="shared" si="0"/>
        <v/>
      </c>
      <c r="G15" s="25" t="str">
        <f t="shared" si="0"/>
        <v/>
      </c>
      <c r="H15" s="26"/>
    </row>
    <row r="16" spans="1:8" ht="15.75" customHeight="1">
      <c r="A16" s="21"/>
      <c r="B16" s="22"/>
      <c r="C16" s="22"/>
      <c r="D16" s="23"/>
      <c r="E16" s="24"/>
      <c r="F16" s="25" t="str">
        <f t="shared" si="0"/>
        <v/>
      </c>
      <c r="G16" s="25" t="str">
        <f t="shared" si="0"/>
        <v/>
      </c>
      <c r="H16" s="26"/>
    </row>
    <row r="17" spans="1:8" ht="15.75" customHeight="1">
      <c r="A17" s="21"/>
      <c r="B17" s="22"/>
      <c r="C17" s="22"/>
      <c r="D17" s="23"/>
      <c r="E17" s="24"/>
      <c r="F17" s="25" t="str">
        <f t="shared" si="0"/>
        <v/>
      </c>
      <c r="G17" s="25" t="str">
        <f t="shared" si="0"/>
        <v/>
      </c>
      <c r="H17" s="26"/>
    </row>
    <row r="18" spans="1:8" ht="15.75" customHeight="1">
      <c r="A18" s="21"/>
      <c r="B18" s="22"/>
      <c r="C18" s="22"/>
      <c r="D18" s="23"/>
      <c r="E18" s="24"/>
      <c r="F18" s="25" t="str">
        <f t="shared" si="0"/>
        <v/>
      </c>
      <c r="G18" s="25" t="str">
        <f t="shared" si="0"/>
        <v/>
      </c>
      <c r="H18" s="26"/>
    </row>
    <row r="19" spans="1:8" ht="15.75" customHeight="1">
      <c r="A19" s="21"/>
      <c r="B19" s="22"/>
      <c r="C19" s="22"/>
      <c r="D19" s="23"/>
      <c r="E19" s="24"/>
      <c r="F19" s="25" t="str">
        <f t="shared" si="0"/>
        <v/>
      </c>
      <c r="G19" s="25" t="str">
        <f t="shared" si="0"/>
        <v/>
      </c>
      <c r="H19" s="26"/>
    </row>
    <row r="20" spans="1:8" ht="15.75" customHeight="1">
      <c r="A20" s="21"/>
      <c r="B20" s="22"/>
      <c r="C20" s="22"/>
      <c r="D20" s="23"/>
      <c r="E20" s="24"/>
      <c r="F20" s="25" t="str">
        <f t="shared" si="0"/>
        <v/>
      </c>
      <c r="G20" s="25" t="str">
        <f t="shared" si="0"/>
        <v/>
      </c>
      <c r="H20" s="26"/>
    </row>
    <row r="21" spans="1:8" ht="15.75" customHeight="1">
      <c r="A21" s="21"/>
      <c r="B21" s="22"/>
      <c r="C21" s="22"/>
      <c r="D21" s="23"/>
      <c r="E21" s="24"/>
      <c r="F21" s="25" t="str">
        <f t="shared" si="0"/>
        <v/>
      </c>
      <c r="G21" s="25" t="str">
        <f t="shared" si="0"/>
        <v/>
      </c>
      <c r="H21" s="26"/>
    </row>
    <row r="22" spans="1:8" ht="15.75" customHeight="1">
      <c r="A22" s="21"/>
      <c r="B22" s="22"/>
      <c r="C22" s="22"/>
      <c r="D22" s="23"/>
      <c r="E22" s="24"/>
      <c r="F22" s="25" t="str">
        <f t="shared" si="0"/>
        <v/>
      </c>
      <c r="G22" s="25" t="str">
        <f t="shared" si="0"/>
        <v/>
      </c>
      <c r="H22" s="26"/>
    </row>
    <row r="23" spans="1:8" ht="15.75" customHeight="1">
      <c r="A23" s="21"/>
      <c r="B23" s="22"/>
      <c r="C23" s="22"/>
      <c r="D23" s="23"/>
      <c r="E23" s="24"/>
      <c r="F23" s="25" t="str">
        <f t="shared" si="0"/>
        <v/>
      </c>
      <c r="G23" s="25" t="str">
        <f t="shared" si="0"/>
        <v/>
      </c>
      <c r="H23" s="26"/>
    </row>
    <row r="24" spans="1:8" ht="15.75" customHeight="1">
      <c r="A24" s="21"/>
      <c r="B24" s="22"/>
      <c r="C24" s="22"/>
      <c r="D24" s="23"/>
      <c r="E24" s="24"/>
      <c r="F24" s="25" t="str">
        <f t="shared" si="0"/>
        <v/>
      </c>
      <c r="G24" s="25" t="str">
        <f t="shared" si="0"/>
        <v/>
      </c>
      <c r="H24" s="26"/>
    </row>
    <row r="25" spans="1:8" ht="15.75" customHeight="1">
      <c r="A25" s="21"/>
      <c r="B25" s="22"/>
      <c r="C25" s="22"/>
      <c r="D25" s="23"/>
      <c r="E25" s="24"/>
      <c r="F25" s="25" t="str">
        <f t="shared" si="0"/>
        <v/>
      </c>
      <c r="G25" s="25" t="str">
        <f t="shared" si="0"/>
        <v/>
      </c>
      <c r="H25" s="26"/>
    </row>
    <row r="26" spans="1:8" ht="15.75" customHeight="1">
      <c r="A26" s="21"/>
      <c r="B26" s="22"/>
      <c r="C26" s="22"/>
      <c r="D26" s="23"/>
      <c r="E26" s="32"/>
      <c r="F26" s="25" t="str">
        <f t="shared" si="0"/>
        <v/>
      </c>
      <c r="G26" s="25" t="str">
        <f t="shared" si="0"/>
        <v/>
      </c>
      <c r="H26" s="26"/>
    </row>
    <row r="27" spans="1:8" ht="15.75" customHeight="1">
      <c r="A27" s="393" t="s">
        <v>283</v>
      </c>
      <c r="B27" s="413"/>
      <c r="C27" s="26"/>
      <c r="D27" s="38"/>
      <c r="E27" s="32">
        <f>SUM(E6:E26)</f>
        <v>0</v>
      </c>
      <c r="F27" s="32">
        <f>SUM(F6:F26)</f>
        <v>0</v>
      </c>
      <c r="G27" s="32">
        <f>SUM(G6:G26)</f>
        <v>0</v>
      </c>
      <c r="H27" s="26"/>
    </row>
    <row r="28" spans="1:8" ht="15.75" customHeight="1">
      <c r="A28" s="28" t="str">
        <f>'6-3长期应付款'!A28</f>
        <v>被评估单位（或产权持有单位）
填表人：</v>
      </c>
      <c r="B28" s="28"/>
      <c r="C28" s="28"/>
      <c r="E28" s="29" t="str">
        <f>'6-3长期应付款'!F28</f>
        <v>资产评估专业人员：邓晓川、张文斌</v>
      </c>
      <c r="F28" s="29"/>
      <c r="G28" s="30"/>
      <c r="H28" s="30"/>
    </row>
    <row r="29" spans="1:8" ht="15.75" customHeight="1">
      <c r="A29" s="28" t="str">
        <f>'6-3长期应付款'!A29</f>
        <v>填表日期：2024年12月5日</v>
      </c>
      <c r="B29" s="28"/>
      <c r="C29" s="28"/>
      <c r="E29" s="39"/>
      <c r="F29" s="39"/>
      <c r="G29" s="39"/>
      <c r="H29" s="39"/>
    </row>
    <row r="30" spans="1:8" ht="15.75" customHeight="1">
      <c r="A30" s="39"/>
      <c r="B30" s="39"/>
      <c r="C30" s="39"/>
      <c r="D30" s="40"/>
      <c r="E30" s="39"/>
      <c r="F30" s="39"/>
      <c r="G30" s="39"/>
      <c r="H30" s="39"/>
    </row>
    <row r="31" spans="1:8" ht="15.75" customHeight="1">
      <c r="A31" s="39"/>
      <c r="B31" s="39"/>
      <c r="C31" s="39"/>
      <c r="D31" s="40"/>
      <c r="E31" s="39"/>
      <c r="F31" s="39"/>
      <c r="G31" s="39"/>
      <c r="H31" s="39"/>
    </row>
    <row r="32" spans="1:8" ht="15.75" customHeight="1">
      <c r="A32" s="39"/>
      <c r="B32" s="39"/>
      <c r="C32" s="39"/>
      <c r="D32" s="40"/>
      <c r="E32" s="39"/>
      <c r="F32" s="39"/>
      <c r="G32" s="39"/>
      <c r="H32" s="39"/>
    </row>
  </sheetData>
  <mergeCells count="3">
    <mergeCell ref="A2:H2"/>
    <mergeCell ref="A3:H3"/>
    <mergeCell ref="A27:B27"/>
  </mergeCells>
  <phoneticPr fontId="19" type="noConversion"/>
  <printOptions horizontalCentered="1"/>
  <pageMargins left="0.39370078740157499" right="0.39370078740157499" top="0.74" bottom="0.86614173228346403" header="1.1200000000000001" footer="0.511811023622047"/>
  <pageSetup paperSize="9" fitToHeight="0" orientation="landscape" horizontalDpi="300" verticalDpi="300"/>
  <headerFooter scaleWithDoc="0">
    <oddHeader>&amp;R&amp;"宋体,常规"&amp;10表&amp;"Times New Roman,常规"6-4
&amp;"宋体,常规"共&amp;"Times New Roman,常规"&amp;N&amp;"宋体,常规"页第&amp;"Times New Roman,常规"&amp;P&amp;"宋体,常规"页</oddHeader>
  </headerFooter>
</worksheet>
</file>

<file path=xl/worksheets/sheet88.xml><?xml version="1.0" encoding="utf-8"?>
<worksheet xmlns="http://schemas.openxmlformats.org/spreadsheetml/2006/main" xmlns:r="http://schemas.openxmlformats.org/officeDocument/2006/relationships">
  <sheetPr>
    <pageSetUpPr fitToPage="1"/>
  </sheetPr>
  <dimension ref="A1:H29"/>
  <sheetViews>
    <sheetView workbookViewId="0">
      <pane xSplit="4" ySplit="4" topLeftCell="E5" activePane="bottomRight" state="frozen"/>
      <selection sqref="A1:I1"/>
      <selection pane="topRight" sqref="A1:I1"/>
      <selection pane="bottomLeft" sqref="A1:I1"/>
      <selection pane="bottomRight" sqref="A1:I1"/>
    </sheetView>
  </sheetViews>
  <sheetFormatPr defaultColWidth="9" defaultRowHeight="15.75" customHeight="1"/>
  <cols>
    <col min="1" max="1" width="6.5" style="13" customWidth="1"/>
    <col min="2" max="2" width="32.3984375" style="13" customWidth="1"/>
    <col min="3" max="3" width="12.8984375" style="14" customWidth="1"/>
    <col min="4" max="4" width="17.09765625" style="13" customWidth="1"/>
    <col min="5" max="7" width="16.5" style="13" customWidth="1"/>
    <col min="8" max="8" width="20.8984375" style="13" customWidth="1"/>
    <col min="9" max="16384" width="9" style="13"/>
  </cols>
  <sheetData>
    <row r="1" spans="1:8" s="11" customFormat="1" ht="30" customHeight="1">
      <c r="A1" s="400" t="s">
        <v>794</v>
      </c>
      <c r="B1" s="403"/>
      <c r="C1" s="403"/>
      <c r="D1" s="403"/>
      <c r="E1" s="403"/>
      <c r="F1" s="403"/>
      <c r="G1" s="403"/>
      <c r="H1" s="403"/>
    </row>
    <row r="2" spans="1:8" ht="14.1" customHeight="1">
      <c r="A2" s="387" t="str">
        <f>'6-4专项应付款'!A3:H3</f>
        <v>评估基准日：2024年12月5日</v>
      </c>
      <c r="B2" s="387"/>
      <c r="C2" s="387"/>
      <c r="D2" s="387"/>
      <c r="E2" s="387"/>
      <c r="F2" s="387"/>
      <c r="G2" s="387"/>
      <c r="H2" s="401"/>
    </row>
    <row r="3" spans="1:8" ht="15.75" customHeight="1">
      <c r="A3" s="16" t="str">
        <f>'6-4专项应付款'!A4</f>
        <v>被评估单位（或产权持有人）：攀枝花市尚亿科技有限责任公司</v>
      </c>
      <c r="H3" s="17" t="s">
        <v>151</v>
      </c>
    </row>
    <row r="4" spans="1:8" s="12" customFormat="1" ht="15.75" customHeight="1">
      <c r="A4" s="18" t="s">
        <v>152</v>
      </c>
      <c r="B4" s="18" t="s">
        <v>280</v>
      </c>
      <c r="C4" s="19" t="s">
        <v>288</v>
      </c>
      <c r="D4" s="18" t="s">
        <v>795</v>
      </c>
      <c r="E4" s="20" t="str">
        <f>'6-4专项应付款'!E5</f>
        <v>账面价值</v>
      </c>
      <c r="F4" s="20" t="str">
        <f>'6-4专项应付款'!F5</f>
        <v>申报价值</v>
      </c>
      <c r="G4" s="18" t="s">
        <v>118</v>
      </c>
      <c r="H4" s="18" t="s">
        <v>212</v>
      </c>
    </row>
    <row r="5" spans="1:8" ht="15.75" customHeight="1">
      <c r="A5" s="21"/>
      <c r="B5" s="22"/>
      <c r="C5" s="23"/>
      <c r="D5" s="21"/>
      <c r="E5" s="24"/>
      <c r="F5" s="25" t="str">
        <f t="shared" ref="F5:G26" si="0">IF(E5="","",E5)</f>
        <v/>
      </c>
      <c r="G5" s="25" t="str">
        <f t="shared" si="0"/>
        <v/>
      </c>
      <c r="H5" s="26"/>
    </row>
    <row r="6" spans="1:8" ht="15.75" customHeight="1">
      <c r="A6" s="21"/>
      <c r="B6" s="22"/>
      <c r="C6" s="23"/>
      <c r="D6" s="21"/>
      <c r="E6" s="24"/>
      <c r="F6" s="25" t="str">
        <f t="shared" si="0"/>
        <v/>
      </c>
      <c r="G6" s="25" t="str">
        <f t="shared" si="0"/>
        <v/>
      </c>
      <c r="H6" s="26"/>
    </row>
    <row r="7" spans="1:8" ht="15.75" customHeight="1">
      <c r="A7" s="21"/>
      <c r="B7" s="22"/>
      <c r="C7" s="23"/>
      <c r="D7" s="21"/>
      <c r="E7" s="24"/>
      <c r="F7" s="25" t="str">
        <f t="shared" si="0"/>
        <v/>
      </c>
      <c r="G7" s="25" t="str">
        <f t="shared" si="0"/>
        <v/>
      </c>
      <c r="H7" s="26"/>
    </row>
    <row r="8" spans="1:8" ht="15.75" customHeight="1">
      <c r="A8" s="21"/>
      <c r="B8" s="22"/>
      <c r="C8" s="23"/>
      <c r="D8" s="21"/>
      <c r="E8" s="24"/>
      <c r="F8" s="25" t="str">
        <f t="shared" si="0"/>
        <v/>
      </c>
      <c r="G8" s="25" t="str">
        <f t="shared" si="0"/>
        <v/>
      </c>
      <c r="H8" s="26"/>
    </row>
    <row r="9" spans="1:8" ht="15.75" customHeight="1">
      <c r="A9" s="21"/>
      <c r="B9" s="22"/>
      <c r="C9" s="23"/>
      <c r="D9" s="21"/>
      <c r="E9" s="24"/>
      <c r="F9" s="25" t="str">
        <f t="shared" si="0"/>
        <v/>
      </c>
      <c r="G9" s="25" t="str">
        <f t="shared" si="0"/>
        <v/>
      </c>
      <c r="H9" s="26"/>
    </row>
    <row r="10" spans="1:8" ht="15.75" customHeight="1">
      <c r="A10" s="21"/>
      <c r="B10" s="22"/>
      <c r="C10" s="23"/>
      <c r="D10" s="21"/>
      <c r="E10" s="24"/>
      <c r="F10" s="25" t="str">
        <f t="shared" si="0"/>
        <v/>
      </c>
      <c r="G10" s="25" t="str">
        <f t="shared" si="0"/>
        <v/>
      </c>
      <c r="H10" s="26"/>
    </row>
    <row r="11" spans="1:8" ht="15.75" customHeight="1">
      <c r="A11" s="21"/>
      <c r="B11" s="22"/>
      <c r="C11" s="23"/>
      <c r="D11" s="21"/>
      <c r="E11" s="24"/>
      <c r="F11" s="25" t="str">
        <f t="shared" si="0"/>
        <v/>
      </c>
      <c r="G11" s="25" t="str">
        <f t="shared" si="0"/>
        <v/>
      </c>
      <c r="H11" s="26"/>
    </row>
    <row r="12" spans="1:8" ht="15.75" customHeight="1">
      <c r="A12" s="21"/>
      <c r="B12" s="22"/>
      <c r="C12" s="23"/>
      <c r="D12" s="21"/>
      <c r="E12" s="24"/>
      <c r="F12" s="25" t="str">
        <f t="shared" si="0"/>
        <v/>
      </c>
      <c r="G12" s="25" t="str">
        <f t="shared" si="0"/>
        <v/>
      </c>
      <c r="H12" s="26"/>
    </row>
    <row r="13" spans="1:8" ht="15.75" customHeight="1">
      <c r="A13" s="21"/>
      <c r="B13" s="22"/>
      <c r="C13" s="23"/>
      <c r="D13" s="21"/>
      <c r="E13" s="24"/>
      <c r="F13" s="25" t="str">
        <f t="shared" si="0"/>
        <v/>
      </c>
      <c r="G13" s="25" t="str">
        <f t="shared" si="0"/>
        <v/>
      </c>
      <c r="H13" s="26"/>
    </row>
    <row r="14" spans="1:8" ht="15.75" customHeight="1">
      <c r="A14" s="21"/>
      <c r="B14" s="22"/>
      <c r="C14" s="23"/>
      <c r="D14" s="21"/>
      <c r="E14" s="24"/>
      <c r="F14" s="25" t="str">
        <f t="shared" si="0"/>
        <v/>
      </c>
      <c r="G14" s="25" t="str">
        <f t="shared" si="0"/>
        <v/>
      </c>
      <c r="H14" s="26"/>
    </row>
    <row r="15" spans="1:8" ht="15.75" customHeight="1">
      <c r="A15" s="21"/>
      <c r="B15" s="22"/>
      <c r="C15" s="23"/>
      <c r="D15" s="21"/>
      <c r="E15" s="24"/>
      <c r="F15" s="25" t="str">
        <f t="shared" si="0"/>
        <v/>
      </c>
      <c r="G15" s="25" t="str">
        <f t="shared" si="0"/>
        <v/>
      </c>
      <c r="H15" s="26"/>
    </row>
    <row r="16" spans="1:8" ht="15.75" customHeight="1">
      <c r="A16" s="21"/>
      <c r="B16" s="22"/>
      <c r="C16" s="23"/>
      <c r="D16" s="21"/>
      <c r="E16" s="24"/>
      <c r="F16" s="25" t="str">
        <f t="shared" si="0"/>
        <v/>
      </c>
      <c r="G16" s="25" t="str">
        <f t="shared" si="0"/>
        <v/>
      </c>
      <c r="H16" s="26"/>
    </row>
    <row r="17" spans="1:8" ht="15.75" customHeight="1">
      <c r="A17" s="21"/>
      <c r="B17" s="22"/>
      <c r="C17" s="23"/>
      <c r="D17" s="21"/>
      <c r="E17" s="24"/>
      <c r="F17" s="25" t="str">
        <f t="shared" si="0"/>
        <v/>
      </c>
      <c r="G17" s="25" t="str">
        <f t="shared" si="0"/>
        <v/>
      </c>
      <c r="H17" s="26"/>
    </row>
    <row r="18" spans="1:8" ht="15.75" customHeight="1">
      <c r="A18" s="21"/>
      <c r="B18" s="22"/>
      <c r="C18" s="23"/>
      <c r="D18" s="21"/>
      <c r="E18" s="24"/>
      <c r="F18" s="25" t="str">
        <f t="shared" si="0"/>
        <v/>
      </c>
      <c r="G18" s="25" t="str">
        <f t="shared" si="0"/>
        <v/>
      </c>
      <c r="H18" s="26"/>
    </row>
    <row r="19" spans="1:8" ht="15.75" customHeight="1">
      <c r="A19" s="21"/>
      <c r="B19" s="22"/>
      <c r="C19" s="23"/>
      <c r="D19" s="21"/>
      <c r="E19" s="24"/>
      <c r="F19" s="25" t="str">
        <f t="shared" si="0"/>
        <v/>
      </c>
      <c r="G19" s="25" t="str">
        <f t="shared" si="0"/>
        <v/>
      </c>
      <c r="H19" s="26"/>
    </row>
    <row r="20" spans="1:8" ht="15.75" customHeight="1">
      <c r="A20" s="21"/>
      <c r="B20" s="22"/>
      <c r="C20" s="23"/>
      <c r="D20" s="21"/>
      <c r="E20" s="24"/>
      <c r="F20" s="25" t="str">
        <f t="shared" si="0"/>
        <v/>
      </c>
      <c r="G20" s="25" t="str">
        <f t="shared" si="0"/>
        <v/>
      </c>
      <c r="H20" s="26"/>
    </row>
    <row r="21" spans="1:8" ht="15.75" customHeight="1">
      <c r="A21" s="21"/>
      <c r="B21" s="22"/>
      <c r="C21" s="23"/>
      <c r="D21" s="21"/>
      <c r="E21" s="24"/>
      <c r="F21" s="25" t="str">
        <f t="shared" si="0"/>
        <v/>
      </c>
      <c r="G21" s="25" t="str">
        <f t="shared" si="0"/>
        <v/>
      </c>
      <c r="H21" s="26"/>
    </row>
    <row r="22" spans="1:8" ht="15.75" customHeight="1">
      <c r="A22" s="21"/>
      <c r="B22" s="22"/>
      <c r="C22" s="23"/>
      <c r="D22" s="21"/>
      <c r="E22" s="24"/>
      <c r="F22" s="25" t="str">
        <f t="shared" si="0"/>
        <v/>
      </c>
      <c r="G22" s="25" t="str">
        <f t="shared" si="0"/>
        <v/>
      </c>
      <c r="H22" s="26"/>
    </row>
    <row r="23" spans="1:8" ht="15.75" customHeight="1">
      <c r="A23" s="21"/>
      <c r="B23" s="22"/>
      <c r="C23" s="23"/>
      <c r="D23" s="21"/>
      <c r="E23" s="24"/>
      <c r="F23" s="25" t="str">
        <f t="shared" si="0"/>
        <v/>
      </c>
      <c r="G23" s="25" t="str">
        <f t="shared" si="0"/>
        <v/>
      </c>
      <c r="H23" s="26"/>
    </row>
    <row r="24" spans="1:8" ht="15.75" customHeight="1">
      <c r="A24" s="21"/>
      <c r="B24" s="22"/>
      <c r="C24" s="23"/>
      <c r="D24" s="21"/>
      <c r="E24" s="24"/>
      <c r="F24" s="25" t="str">
        <f t="shared" si="0"/>
        <v/>
      </c>
      <c r="G24" s="25" t="str">
        <f t="shared" si="0"/>
        <v/>
      </c>
      <c r="H24" s="26"/>
    </row>
    <row r="25" spans="1:8" ht="15.75" customHeight="1">
      <c r="A25" s="21"/>
      <c r="B25" s="22"/>
      <c r="C25" s="23"/>
      <c r="D25" s="21"/>
      <c r="E25" s="24"/>
      <c r="F25" s="25" t="str">
        <f t="shared" si="0"/>
        <v/>
      </c>
      <c r="G25" s="25" t="str">
        <f t="shared" si="0"/>
        <v/>
      </c>
      <c r="H25" s="26"/>
    </row>
    <row r="26" spans="1:8" ht="15.75" customHeight="1">
      <c r="A26" s="21"/>
      <c r="B26" s="22"/>
      <c r="C26" s="23"/>
      <c r="D26" s="21"/>
      <c r="E26" s="24"/>
      <c r="F26" s="25" t="str">
        <f t="shared" si="0"/>
        <v/>
      </c>
      <c r="G26" s="25" t="str">
        <f t="shared" si="0"/>
        <v/>
      </c>
      <c r="H26" s="26"/>
    </row>
    <row r="27" spans="1:8" ht="15.75" customHeight="1">
      <c r="A27" s="393" t="s">
        <v>283</v>
      </c>
      <c r="B27" s="413"/>
      <c r="C27" s="23"/>
      <c r="D27" s="21"/>
      <c r="E27" s="32">
        <f>SUM(E5:E26)</f>
        <v>0</v>
      </c>
      <c r="F27" s="32">
        <f>SUM(F5:F26)</f>
        <v>0</v>
      </c>
      <c r="G27" s="32">
        <f>SUM(G5:G26)</f>
        <v>0</v>
      </c>
      <c r="H27" s="26"/>
    </row>
    <row r="28" spans="1:8" ht="15.75" customHeight="1">
      <c r="A28" s="28" t="str">
        <f>'6-4专项应付款'!A28</f>
        <v>被评估单位（或产权持有单位）
填表人：</v>
      </c>
      <c r="B28" s="28"/>
      <c r="D28" s="28"/>
      <c r="E28" s="29" t="str">
        <f>'6-4专项应付款'!E28</f>
        <v>资产评估专业人员：邓晓川、张文斌</v>
      </c>
      <c r="F28" s="29"/>
      <c r="G28" s="30"/>
      <c r="H28" s="30"/>
    </row>
    <row r="29" spans="1:8" ht="15.75" customHeight="1">
      <c r="A29" s="28" t="str">
        <f>'6-4专项应付款'!A29</f>
        <v>填表日期：2024年12月5日</v>
      </c>
      <c r="B29" s="28"/>
      <c r="D29" s="28"/>
    </row>
  </sheetData>
  <mergeCells count="3">
    <mergeCell ref="A1:H1"/>
    <mergeCell ref="A2:H2"/>
    <mergeCell ref="A27:B27"/>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Roman,常规"6-5
&amp;"宋体,常规"共&amp;"Times New Roman,常规"&amp;N&amp;"宋体,常规"页第&amp;"Times New Roman,常规"&amp;P&amp;"宋体,常规"页</oddHeader>
  </headerFooter>
</worksheet>
</file>

<file path=xl/worksheets/sheet89.xml><?xml version="1.0" encoding="utf-8"?>
<worksheet xmlns="http://schemas.openxmlformats.org/spreadsheetml/2006/main" xmlns:r="http://schemas.openxmlformats.org/officeDocument/2006/relationships">
  <sheetPr codeName="Sheet77">
    <pageSetUpPr fitToPage="1"/>
  </sheetPr>
  <dimension ref="A1:G29"/>
  <sheetViews>
    <sheetView workbookViewId="0">
      <pane xSplit="3" ySplit="4" topLeftCell="D5" activePane="bottomRight" state="frozen"/>
      <selection sqref="A1:I1"/>
      <selection pane="topRight" sqref="A1:I1"/>
      <selection pane="bottomLeft" sqref="A1:I1"/>
      <selection pane="bottomRight" sqref="A1:I1"/>
    </sheetView>
  </sheetViews>
  <sheetFormatPr defaultColWidth="9" defaultRowHeight="15.75" customHeight="1"/>
  <cols>
    <col min="1" max="1" width="7" style="13" customWidth="1"/>
    <col min="2" max="2" width="36.59765625" style="13" customWidth="1"/>
    <col min="3" max="3" width="12.69921875" style="14" customWidth="1"/>
    <col min="4" max="5" width="20.69921875" style="13" customWidth="1"/>
    <col min="6" max="6" width="21.3984375" style="13" customWidth="1"/>
    <col min="7" max="7" width="24.69921875" style="13" customWidth="1"/>
    <col min="8" max="16384" width="9" style="13"/>
  </cols>
  <sheetData>
    <row r="1" spans="1:7" s="11" customFormat="1" ht="30" customHeight="1">
      <c r="A1" s="400" t="s">
        <v>796</v>
      </c>
      <c r="B1" s="417"/>
      <c r="C1" s="417"/>
      <c r="D1" s="417"/>
      <c r="E1" s="417"/>
      <c r="F1" s="417"/>
      <c r="G1" s="417"/>
    </row>
    <row r="2" spans="1:7" ht="14.1" customHeight="1">
      <c r="A2" s="387" t="str">
        <f>'6-5预计负债'!A2:H2</f>
        <v>评估基准日：2024年12月5日</v>
      </c>
      <c r="B2" s="387"/>
      <c r="C2" s="387"/>
      <c r="D2" s="387"/>
      <c r="E2" s="387"/>
      <c r="F2" s="387"/>
      <c r="G2" s="387"/>
    </row>
    <row r="3" spans="1:7" ht="15.75" customHeight="1">
      <c r="A3" s="16" t="str">
        <f>'6-5预计负债'!A3</f>
        <v>被评估单位（或产权持有人）：攀枝花市尚亿科技有限责任公司</v>
      </c>
      <c r="G3" s="17" t="s">
        <v>151</v>
      </c>
    </row>
    <row r="4" spans="1:7" s="12" customFormat="1" ht="15.75" customHeight="1">
      <c r="A4" s="18" t="s">
        <v>152</v>
      </c>
      <c r="B4" s="18" t="s">
        <v>797</v>
      </c>
      <c r="C4" s="19" t="s">
        <v>288</v>
      </c>
      <c r="D4" s="20" t="str">
        <f>'6-5预计负债'!E4</f>
        <v>账面价值</v>
      </c>
      <c r="E4" s="20" t="str">
        <f>'6-5预计负债'!F4</f>
        <v>申报价值</v>
      </c>
      <c r="F4" s="18" t="s">
        <v>118</v>
      </c>
      <c r="G4" s="18" t="s">
        <v>212</v>
      </c>
    </row>
    <row r="5" spans="1:7" ht="15.75" customHeight="1">
      <c r="A5" s="21"/>
      <c r="B5" s="22"/>
      <c r="C5" s="23"/>
      <c r="D5" s="31"/>
      <c r="E5" s="25" t="str">
        <f t="shared" ref="E5:F26" si="0">IF(D5="","",D5)</f>
        <v/>
      </c>
      <c r="F5" s="25" t="str">
        <f t="shared" si="0"/>
        <v/>
      </c>
      <c r="G5" s="26"/>
    </row>
    <row r="6" spans="1:7" ht="15.75" customHeight="1">
      <c r="A6" s="21"/>
      <c r="B6" s="22"/>
      <c r="C6" s="23"/>
      <c r="D6" s="31"/>
      <c r="E6" s="25" t="str">
        <f t="shared" si="0"/>
        <v/>
      </c>
      <c r="F6" s="25" t="str">
        <f t="shared" si="0"/>
        <v/>
      </c>
      <c r="G6" s="26"/>
    </row>
    <row r="7" spans="1:7" ht="15.75" customHeight="1">
      <c r="A7" s="21"/>
      <c r="B7" s="22"/>
      <c r="C7" s="23"/>
      <c r="D7" s="31"/>
      <c r="E7" s="25" t="str">
        <f t="shared" si="0"/>
        <v/>
      </c>
      <c r="F7" s="25" t="str">
        <f t="shared" si="0"/>
        <v/>
      </c>
      <c r="G7" s="26"/>
    </row>
    <row r="8" spans="1:7" ht="15.75" customHeight="1">
      <c r="A8" s="21"/>
      <c r="B8" s="22"/>
      <c r="C8" s="23"/>
      <c r="D8" s="31"/>
      <c r="E8" s="25" t="str">
        <f t="shared" si="0"/>
        <v/>
      </c>
      <c r="F8" s="25" t="str">
        <f t="shared" si="0"/>
        <v/>
      </c>
      <c r="G8" s="26"/>
    </row>
    <row r="9" spans="1:7" ht="15.75" customHeight="1">
      <c r="A9" s="21"/>
      <c r="B9" s="22"/>
      <c r="C9" s="23"/>
      <c r="D9" s="31"/>
      <c r="E9" s="25" t="str">
        <f t="shared" si="0"/>
        <v/>
      </c>
      <c r="F9" s="25" t="str">
        <f t="shared" si="0"/>
        <v/>
      </c>
      <c r="G9" s="26"/>
    </row>
    <row r="10" spans="1:7" ht="15.75" customHeight="1">
      <c r="A10" s="21"/>
      <c r="B10" s="22"/>
      <c r="C10" s="23"/>
      <c r="D10" s="31"/>
      <c r="E10" s="25" t="str">
        <f t="shared" si="0"/>
        <v/>
      </c>
      <c r="F10" s="25" t="str">
        <f t="shared" si="0"/>
        <v/>
      </c>
      <c r="G10" s="26"/>
    </row>
    <row r="11" spans="1:7" ht="15.75" customHeight="1">
      <c r="A11" s="21"/>
      <c r="B11" s="22"/>
      <c r="C11" s="23"/>
      <c r="D11" s="31"/>
      <c r="E11" s="25" t="str">
        <f t="shared" si="0"/>
        <v/>
      </c>
      <c r="F11" s="25" t="str">
        <f t="shared" si="0"/>
        <v/>
      </c>
      <c r="G11" s="26"/>
    </row>
    <row r="12" spans="1:7" ht="15.75" customHeight="1">
      <c r="A12" s="21"/>
      <c r="B12" s="22"/>
      <c r="C12" s="23"/>
      <c r="D12" s="31"/>
      <c r="E12" s="25" t="str">
        <f t="shared" si="0"/>
        <v/>
      </c>
      <c r="F12" s="25" t="str">
        <f t="shared" si="0"/>
        <v/>
      </c>
      <c r="G12" s="26"/>
    </row>
    <row r="13" spans="1:7" ht="15.75" customHeight="1">
      <c r="A13" s="21"/>
      <c r="B13" s="22"/>
      <c r="C13" s="23"/>
      <c r="D13" s="31"/>
      <c r="E13" s="25" t="str">
        <f t="shared" si="0"/>
        <v/>
      </c>
      <c r="F13" s="25" t="str">
        <f t="shared" si="0"/>
        <v/>
      </c>
      <c r="G13" s="26"/>
    </row>
    <row r="14" spans="1:7" ht="15.75" customHeight="1">
      <c r="A14" s="21"/>
      <c r="B14" s="22"/>
      <c r="C14" s="23"/>
      <c r="D14" s="31"/>
      <c r="E14" s="25" t="str">
        <f t="shared" si="0"/>
        <v/>
      </c>
      <c r="F14" s="25" t="str">
        <f t="shared" si="0"/>
        <v/>
      </c>
      <c r="G14" s="26"/>
    </row>
    <row r="15" spans="1:7" ht="15.75" customHeight="1">
      <c r="A15" s="21"/>
      <c r="B15" s="22"/>
      <c r="C15" s="23"/>
      <c r="D15" s="31"/>
      <c r="E15" s="25" t="str">
        <f t="shared" si="0"/>
        <v/>
      </c>
      <c r="F15" s="25" t="str">
        <f t="shared" si="0"/>
        <v/>
      </c>
      <c r="G15" s="26"/>
    </row>
    <row r="16" spans="1:7" ht="15.75" customHeight="1">
      <c r="A16" s="21"/>
      <c r="B16" s="22"/>
      <c r="C16" s="23"/>
      <c r="D16" s="31"/>
      <c r="E16" s="25" t="str">
        <f t="shared" si="0"/>
        <v/>
      </c>
      <c r="F16" s="25" t="str">
        <f t="shared" si="0"/>
        <v/>
      </c>
      <c r="G16" s="26"/>
    </row>
    <row r="17" spans="1:7" ht="15.75" customHeight="1">
      <c r="A17" s="21"/>
      <c r="B17" s="22"/>
      <c r="C17" s="23"/>
      <c r="D17" s="31"/>
      <c r="E17" s="25" t="str">
        <f t="shared" si="0"/>
        <v/>
      </c>
      <c r="F17" s="25" t="str">
        <f t="shared" si="0"/>
        <v/>
      </c>
      <c r="G17" s="26"/>
    </row>
    <row r="18" spans="1:7" ht="15.75" customHeight="1">
      <c r="A18" s="21"/>
      <c r="B18" s="22"/>
      <c r="C18" s="23"/>
      <c r="D18" s="31"/>
      <c r="E18" s="25" t="str">
        <f t="shared" si="0"/>
        <v/>
      </c>
      <c r="F18" s="25" t="str">
        <f t="shared" si="0"/>
        <v/>
      </c>
      <c r="G18" s="26"/>
    </row>
    <row r="19" spans="1:7" ht="15.75" customHeight="1">
      <c r="A19" s="21"/>
      <c r="B19" s="22"/>
      <c r="C19" s="23"/>
      <c r="D19" s="31"/>
      <c r="E19" s="25" t="str">
        <f t="shared" si="0"/>
        <v/>
      </c>
      <c r="F19" s="25" t="str">
        <f t="shared" si="0"/>
        <v/>
      </c>
      <c r="G19" s="26"/>
    </row>
    <row r="20" spans="1:7" ht="15.75" customHeight="1">
      <c r="A20" s="21"/>
      <c r="B20" s="22"/>
      <c r="C20" s="23"/>
      <c r="D20" s="31"/>
      <c r="E20" s="25" t="str">
        <f t="shared" si="0"/>
        <v/>
      </c>
      <c r="F20" s="25" t="str">
        <f t="shared" si="0"/>
        <v/>
      </c>
      <c r="G20" s="26"/>
    </row>
    <row r="21" spans="1:7" ht="15.75" customHeight="1">
      <c r="A21" s="21"/>
      <c r="B21" s="22"/>
      <c r="C21" s="23"/>
      <c r="D21" s="31"/>
      <c r="E21" s="25" t="str">
        <f t="shared" si="0"/>
        <v/>
      </c>
      <c r="F21" s="25" t="str">
        <f t="shared" si="0"/>
        <v/>
      </c>
      <c r="G21" s="26"/>
    </row>
    <row r="22" spans="1:7" ht="15.75" customHeight="1">
      <c r="A22" s="21"/>
      <c r="B22" s="22"/>
      <c r="C22" s="23"/>
      <c r="D22" s="31"/>
      <c r="E22" s="25" t="str">
        <f t="shared" si="0"/>
        <v/>
      </c>
      <c r="F22" s="25" t="str">
        <f t="shared" si="0"/>
        <v/>
      </c>
      <c r="G22" s="26"/>
    </row>
    <row r="23" spans="1:7" ht="15.75" customHeight="1">
      <c r="A23" s="21"/>
      <c r="B23" s="22"/>
      <c r="C23" s="23"/>
      <c r="D23" s="31"/>
      <c r="E23" s="25" t="str">
        <f t="shared" si="0"/>
        <v/>
      </c>
      <c r="F23" s="25" t="str">
        <f t="shared" si="0"/>
        <v/>
      </c>
      <c r="G23" s="26"/>
    </row>
    <row r="24" spans="1:7" ht="15.75" customHeight="1">
      <c r="A24" s="21"/>
      <c r="B24" s="22"/>
      <c r="C24" s="23"/>
      <c r="D24" s="31"/>
      <c r="E24" s="25" t="str">
        <f t="shared" si="0"/>
        <v/>
      </c>
      <c r="F24" s="25" t="str">
        <f t="shared" si="0"/>
        <v/>
      </c>
      <c r="G24" s="26"/>
    </row>
    <row r="25" spans="1:7" ht="15.75" customHeight="1">
      <c r="A25" s="21"/>
      <c r="B25" s="22"/>
      <c r="C25" s="23"/>
      <c r="D25" s="31"/>
      <c r="E25" s="25" t="str">
        <f t="shared" si="0"/>
        <v/>
      </c>
      <c r="F25" s="25" t="str">
        <f t="shared" si="0"/>
        <v/>
      </c>
      <c r="G25" s="26"/>
    </row>
    <row r="26" spans="1:7" ht="15.75" customHeight="1">
      <c r="A26" s="21"/>
      <c r="B26" s="22"/>
      <c r="C26" s="23"/>
      <c r="D26" s="31"/>
      <c r="E26" s="25" t="str">
        <f t="shared" si="0"/>
        <v/>
      </c>
      <c r="F26" s="25" t="str">
        <f t="shared" si="0"/>
        <v/>
      </c>
      <c r="G26" s="26"/>
    </row>
    <row r="27" spans="1:7" ht="15.75" customHeight="1">
      <c r="A27" s="393" t="s">
        <v>283</v>
      </c>
      <c r="B27" s="413"/>
      <c r="C27" s="23"/>
      <c r="D27" s="31">
        <f>SUM(D5:D26)</f>
        <v>0</v>
      </c>
      <c r="E27" s="31">
        <f>SUM(E5:E26)</f>
        <v>0</v>
      </c>
      <c r="F27" s="31">
        <f>SUM(F5:F26)</f>
        <v>0</v>
      </c>
      <c r="G27" s="26"/>
    </row>
    <row r="28" spans="1:7" ht="15.75" customHeight="1">
      <c r="A28" s="28" t="str">
        <f>'6-5预计负债'!A28</f>
        <v>被评估单位（或产权持有单位）
填表人：</v>
      </c>
      <c r="B28" s="28"/>
      <c r="D28" s="28"/>
      <c r="E28" s="28"/>
      <c r="F28" s="29" t="str">
        <f>'6-5预计负债'!E28</f>
        <v>资产评估专业人员：邓晓川、张文斌</v>
      </c>
      <c r="G28" s="30"/>
    </row>
    <row r="29" spans="1:7" ht="15.75" customHeight="1">
      <c r="A29" s="28" t="str">
        <f>'6-5预计负债'!A29</f>
        <v>填表日期：2024年12月5日</v>
      </c>
      <c r="B29" s="28"/>
      <c r="D29" s="28"/>
      <c r="E29" s="28"/>
    </row>
  </sheetData>
  <mergeCells count="3">
    <mergeCell ref="A1:G1"/>
    <mergeCell ref="A2:G2"/>
    <mergeCell ref="A27:B27"/>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Roman,常规"6-6
&amp;"宋体,常规"共&amp;"Times New Roman,常规"&amp;N&amp;"宋体,常规"页第&amp;"Times New Roman,常规"&amp;P&amp;"宋体,常规"页</oddHeader>
  </headerFooter>
</worksheet>
</file>

<file path=xl/worksheets/sheet9.xml><?xml version="1.0" encoding="utf-8"?>
<worksheet xmlns="http://schemas.openxmlformats.org/spreadsheetml/2006/main" xmlns:r="http://schemas.openxmlformats.org/officeDocument/2006/relationships">
  <sheetPr codeName="Sheet10">
    <tabColor rgb="FF00B050"/>
    <pageSetUpPr fitToPage="1"/>
  </sheetPr>
  <dimension ref="A1:K29"/>
  <sheetViews>
    <sheetView workbookViewId="0">
      <pane xSplit="11" ySplit="4" topLeftCell="L5" activePane="bottomRight" state="frozen"/>
      <selection activeCell="F5" sqref="F5:F10"/>
      <selection pane="topRight" activeCell="F5" sqref="F5:F10"/>
      <selection pane="bottomLeft" activeCell="F5" sqref="F5:F10"/>
      <selection pane="bottomRight" activeCell="F5" sqref="F5:F10"/>
    </sheetView>
  </sheetViews>
  <sheetFormatPr defaultColWidth="9" defaultRowHeight="15.75" customHeight="1"/>
  <cols>
    <col min="1" max="1" width="3.8984375" style="195" customWidth="1"/>
    <col min="2" max="2" width="25.3984375" style="195" customWidth="1"/>
    <col min="3" max="3" width="6.8984375" style="195" customWidth="1"/>
    <col min="4" max="4" width="12.3984375" style="195" customWidth="1"/>
    <col min="5" max="5" width="15.09765625" style="195" customWidth="1"/>
    <col min="6" max="7" width="10.09765625" style="195" customWidth="1"/>
    <col min="8" max="8" width="11.3984375" style="195" customWidth="1"/>
    <col min="9" max="9" width="14" style="195" customWidth="1"/>
    <col min="10" max="10" width="8.5" style="195" customWidth="1"/>
    <col min="11" max="11" width="9.69921875" style="195" customWidth="1"/>
    <col min="12" max="16384" width="9" style="195"/>
  </cols>
  <sheetData>
    <row r="1" spans="1:11" s="193" customFormat="1" ht="30" customHeight="1">
      <c r="A1" s="395" t="s">
        <v>220</v>
      </c>
      <c r="B1" s="395"/>
      <c r="C1" s="395"/>
      <c r="D1" s="395"/>
      <c r="E1" s="395"/>
      <c r="F1" s="395"/>
      <c r="G1" s="395"/>
      <c r="H1" s="395"/>
      <c r="I1" s="395"/>
      <c r="J1" s="395"/>
      <c r="K1" s="395"/>
    </row>
    <row r="2" spans="1:11" ht="14.1" customHeight="1">
      <c r="A2" s="396" t="str">
        <f>'表3-1货币汇总表'!A2:H2</f>
        <v>评估基准日：2024年12月5日</v>
      </c>
      <c r="B2" s="396"/>
      <c r="C2" s="396"/>
      <c r="D2" s="396"/>
      <c r="E2" s="396"/>
      <c r="F2" s="396"/>
      <c r="G2" s="396"/>
      <c r="H2" s="396"/>
      <c r="I2" s="396"/>
      <c r="J2" s="396"/>
      <c r="K2" s="396"/>
    </row>
    <row r="3" spans="1:11" ht="15.75" customHeight="1">
      <c r="A3" s="16" t="str">
        <f>'表3-1货币汇总表'!A3</f>
        <v>被评估单位（或产权持有人）：攀枝花市尚亿科技有限责任公司</v>
      </c>
      <c r="I3" s="397" t="s">
        <v>151</v>
      </c>
      <c r="J3" s="397"/>
      <c r="K3" s="397"/>
    </row>
    <row r="4" spans="1:11" s="194" customFormat="1" ht="15.75" customHeight="1">
      <c r="A4" s="196" t="s">
        <v>152</v>
      </c>
      <c r="B4" s="196" t="s">
        <v>221</v>
      </c>
      <c r="C4" s="196" t="s">
        <v>222</v>
      </c>
      <c r="D4" s="196" t="s">
        <v>223</v>
      </c>
      <c r="E4" s="196" t="s">
        <v>224</v>
      </c>
      <c r="F4" s="196" t="str">
        <f>封面!L3</f>
        <v>账面价值</v>
      </c>
      <c r="G4" s="196" t="str">
        <f>封面!M3</f>
        <v>申报价值</v>
      </c>
      <c r="H4" s="196" t="s">
        <v>118</v>
      </c>
      <c r="I4" s="196" t="s">
        <v>119</v>
      </c>
      <c r="J4" s="196" t="s">
        <v>154</v>
      </c>
      <c r="K4" s="196" t="s">
        <v>212</v>
      </c>
    </row>
    <row r="5" spans="1:11" ht="15.75" customHeight="1">
      <c r="A5" s="197">
        <v>1</v>
      </c>
      <c r="B5" s="189" t="s">
        <v>225</v>
      </c>
      <c r="C5" s="197" t="s">
        <v>226</v>
      </c>
      <c r="D5" s="25"/>
      <c r="E5" s="197"/>
      <c r="F5" s="191"/>
      <c r="G5" s="25"/>
      <c r="H5" s="25"/>
      <c r="I5" s="25"/>
      <c r="J5" s="25" t="str">
        <f>IF(G5="","",I5/G5*100)</f>
        <v/>
      </c>
      <c r="K5" s="199"/>
    </row>
    <row r="6" spans="1:11" ht="15.75" customHeight="1">
      <c r="A6" s="197"/>
      <c r="B6" s="198"/>
      <c r="C6" s="197"/>
      <c r="D6" s="25"/>
      <c r="E6" s="197"/>
      <c r="F6" s="25"/>
      <c r="G6" s="25" t="str">
        <f t="shared" ref="G6:G25" si="0">IF(F6="","",F6)</f>
        <v/>
      </c>
      <c r="H6" s="25"/>
      <c r="I6" s="25" t="str">
        <f t="shared" ref="I6:I26" si="1">IF(G6="","",H6-G6)</f>
        <v/>
      </c>
      <c r="J6" s="25" t="str">
        <f t="shared" ref="J6:J26" si="2">IF(G6="","",I6/G6*100)</f>
        <v/>
      </c>
      <c r="K6" s="199"/>
    </row>
    <row r="7" spans="1:11" ht="15.75" customHeight="1">
      <c r="A7" s="197"/>
      <c r="B7" s="198"/>
      <c r="C7" s="197"/>
      <c r="D7" s="25"/>
      <c r="E7" s="197"/>
      <c r="F7" s="25"/>
      <c r="G7" s="25" t="str">
        <f t="shared" si="0"/>
        <v/>
      </c>
      <c r="H7" s="25"/>
      <c r="I7" s="25" t="str">
        <f t="shared" si="1"/>
        <v/>
      </c>
      <c r="J7" s="25" t="str">
        <f t="shared" si="2"/>
        <v/>
      </c>
      <c r="K7" s="199"/>
    </row>
    <row r="8" spans="1:11" ht="15.75" customHeight="1">
      <c r="A8" s="199"/>
      <c r="B8" s="198"/>
      <c r="C8" s="197"/>
      <c r="D8" s="25"/>
      <c r="E8" s="197"/>
      <c r="F8" s="25"/>
      <c r="G8" s="25" t="str">
        <f t="shared" si="0"/>
        <v/>
      </c>
      <c r="H8" s="25"/>
      <c r="I8" s="25" t="str">
        <f t="shared" si="1"/>
        <v/>
      </c>
      <c r="J8" s="25" t="str">
        <f t="shared" si="2"/>
        <v/>
      </c>
      <c r="K8" s="199"/>
    </row>
    <row r="9" spans="1:11" ht="15.75" customHeight="1">
      <c r="A9" s="199"/>
      <c r="B9" s="198"/>
      <c r="C9" s="197"/>
      <c r="D9" s="25"/>
      <c r="E9" s="197"/>
      <c r="F9" s="25"/>
      <c r="G9" s="25" t="str">
        <f t="shared" si="0"/>
        <v/>
      </c>
      <c r="H9" s="25"/>
      <c r="I9" s="25" t="str">
        <f t="shared" si="1"/>
        <v/>
      </c>
      <c r="J9" s="25" t="str">
        <f t="shared" si="2"/>
        <v/>
      </c>
      <c r="K9" s="199"/>
    </row>
    <row r="10" spans="1:11" ht="15.75" customHeight="1">
      <c r="A10" s="199"/>
      <c r="B10" s="189"/>
      <c r="C10" s="197"/>
      <c r="D10" s="25"/>
      <c r="E10" s="197"/>
      <c r="F10" s="25"/>
      <c r="G10" s="25" t="str">
        <f t="shared" si="0"/>
        <v/>
      </c>
      <c r="H10" s="25"/>
      <c r="I10" s="25" t="str">
        <f t="shared" si="1"/>
        <v/>
      </c>
      <c r="J10" s="25" t="str">
        <f t="shared" si="2"/>
        <v/>
      </c>
      <c r="K10" s="199"/>
    </row>
    <row r="11" spans="1:11" ht="15.75" customHeight="1">
      <c r="A11" s="199"/>
      <c r="B11" s="198"/>
      <c r="C11" s="197"/>
      <c r="D11" s="25"/>
      <c r="E11" s="197"/>
      <c r="F11" s="25"/>
      <c r="G11" s="25" t="str">
        <f t="shared" si="0"/>
        <v/>
      </c>
      <c r="H11" s="25"/>
      <c r="I11" s="25" t="str">
        <f t="shared" si="1"/>
        <v/>
      </c>
      <c r="J11" s="25" t="str">
        <f t="shared" si="2"/>
        <v/>
      </c>
      <c r="K11" s="199"/>
    </row>
    <row r="12" spans="1:11" ht="15.75" customHeight="1">
      <c r="A12" s="199"/>
      <c r="B12" s="198"/>
      <c r="C12" s="197"/>
      <c r="D12" s="25"/>
      <c r="E12" s="197"/>
      <c r="F12" s="25"/>
      <c r="G12" s="25" t="str">
        <f t="shared" si="0"/>
        <v/>
      </c>
      <c r="H12" s="25"/>
      <c r="I12" s="25" t="str">
        <f t="shared" si="1"/>
        <v/>
      </c>
      <c r="J12" s="25" t="str">
        <f t="shared" si="2"/>
        <v/>
      </c>
      <c r="K12" s="199"/>
    </row>
    <row r="13" spans="1:11" ht="15.75" customHeight="1">
      <c r="A13" s="199"/>
      <c r="B13" s="198"/>
      <c r="C13" s="197"/>
      <c r="D13" s="25"/>
      <c r="E13" s="197"/>
      <c r="F13" s="25"/>
      <c r="G13" s="25" t="str">
        <f t="shared" si="0"/>
        <v/>
      </c>
      <c r="H13" s="25"/>
      <c r="I13" s="25" t="str">
        <f t="shared" si="1"/>
        <v/>
      </c>
      <c r="J13" s="25" t="str">
        <f t="shared" si="2"/>
        <v/>
      </c>
      <c r="K13" s="199"/>
    </row>
    <row r="14" spans="1:11" ht="15.75" customHeight="1">
      <c r="A14" s="199"/>
      <c r="B14" s="198"/>
      <c r="C14" s="197"/>
      <c r="D14" s="25"/>
      <c r="E14" s="197"/>
      <c r="F14" s="25"/>
      <c r="G14" s="25" t="str">
        <f t="shared" si="0"/>
        <v/>
      </c>
      <c r="H14" s="25"/>
      <c r="I14" s="25" t="str">
        <f t="shared" si="1"/>
        <v/>
      </c>
      <c r="J14" s="25" t="str">
        <f t="shared" si="2"/>
        <v/>
      </c>
      <c r="K14" s="199"/>
    </row>
    <row r="15" spans="1:11" ht="15.75" customHeight="1">
      <c r="A15" s="199"/>
      <c r="B15" s="198"/>
      <c r="C15" s="197"/>
      <c r="D15" s="25"/>
      <c r="E15" s="197"/>
      <c r="F15" s="25"/>
      <c r="G15" s="25" t="str">
        <f t="shared" si="0"/>
        <v/>
      </c>
      <c r="H15" s="25"/>
      <c r="I15" s="25" t="str">
        <f t="shared" si="1"/>
        <v/>
      </c>
      <c r="J15" s="25" t="str">
        <f t="shared" si="2"/>
        <v/>
      </c>
      <c r="K15" s="199"/>
    </row>
    <row r="16" spans="1:11" ht="15.75" customHeight="1">
      <c r="A16" s="199"/>
      <c r="B16" s="198"/>
      <c r="C16" s="197"/>
      <c r="D16" s="25"/>
      <c r="E16" s="197"/>
      <c r="F16" s="25"/>
      <c r="G16" s="25" t="str">
        <f t="shared" si="0"/>
        <v/>
      </c>
      <c r="H16" s="25"/>
      <c r="I16" s="25" t="str">
        <f t="shared" si="1"/>
        <v/>
      </c>
      <c r="J16" s="25" t="str">
        <f t="shared" si="2"/>
        <v/>
      </c>
      <c r="K16" s="199"/>
    </row>
    <row r="17" spans="1:11" ht="15.75" customHeight="1">
      <c r="A17" s="199"/>
      <c r="B17" s="198"/>
      <c r="C17" s="197"/>
      <c r="D17" s="25"/>
      <c r="E17" s="197"/>
      <c r="F17" s="25"/>
      <c r="G17" s="25" t="str">
        <f t="shared" si="0"/>
        <v/>
      </c>
      <c r="H17" s="25"/>
      <c r="I17" s="25" t="str">
        <f t="shared" si="1"/>
        <v/>
      </c>
      <c r="J17" s="25" t="str">
        <f t="shared" si="2"/>
        <v/>
      </c>
      <c r="K17" s="199"/>
    </row>
    <row r="18" spans="1:11" ht="15.75" customHeight="1">
      <c r="A18" s="199"/>
      <c r="B18" s="198"/>
      <c r="C18" s="197"/>
      <c r="D18" s="25"/>
      <c r="E18" s="197"/>
      <c r="F18" s="25"/>
      <c r="G18" s="25" t="str">
        <f t="shared" si="0"/>
        <v/>
      </c>
      <c r="H18" s="25"/>
      <c r="I18" s="25" t="str">
        <f t="shared" si="1"/>
        <v/>
      </c>
      <c r="J18" s="25" t="str">
        <f t="shared" si="2"/>
        <v/>
      </c>
      <c r="K18" s="199"/>
    </row>
    <row r="19" spans="1:11" ht="15.75" customHeight="1">
      <c r="A19" s="199"/>
      <c r="B19" s="198"/>
      <c r="C19" s="197"/>
      <c r="D19" s="25"/>
      <c r="E19" s="197"/>
      <c r="F19" s="25"/>
      <c r="G19" s="25" t="str">
        <f t="shared" si="0"/>
        <v/>
      </c>
      <c r="H19" s="25"/>
      <c r="I19" s="25" t="str">
        <f t="shared" si="1"/>
        <v/>
      </c>
      <c r="J19" s="25" t="str">
        <f t="shared" si="2"/>
        <v/>
      </c>
      <c r="K19" s="199"/>
    </row>
    <row r="20" spans="1:11" ht="15.75" customHeight="1">
      <c r="A20" s="199"/>
      <c r="B20" s="198"/>
      <c r="C20" s="197"/>
      <c r="D20" s="25"/>
      <c r="E20" s="197"/>
      <c r="F20" s="25"/>
      <c r="G20" s="25" t="str">
        <f t="shared" si="0"/>
        <v/>
      </c>
      <c r="H20" s="25"/>
      <c r="I20" s="25" t="str">
        <f t="shared" si="1"/>
        <v/>
      </c>
      <c r="J20" s="25" t="str">
        <f t="shared" si="2"/>
        <v/>
      </c>
      <c r="K20" s="199"/>
    </row>
    <row r="21" spans="1:11" ht="15.75" customHeight="1">
      <c r="A21" s="199"/>
      <c r="B21" s="198"/>
      <c r="C21" s="197"/>
      <c r="D21" s="25"/>
      <c r="E21" s="197"/>
      <c r="F21" s="25"/>
      <c r="G21" s="25" t="str">
        <f t="shared" si="0"/>
        <v/>
      </c>
      <c r="H21" s="25"/>
      <c r="I21" s="25" t="str">
        <f t="shared" si="1"/>
        <v/>
      </c>
      <c r="J21" s="25" t="str">
        <f t="shared" si="2"/>
        <v/>
      </c>
      <c r="K21" s="199"/>
    </row>
    <row r="22" spans="1:11" ht="15.75" customHeight="1">
      <c r="A22" s="199"/>
      <c r="B22" s="198"/>
      <c r="C22" s="197"/>
      <c r="D22" s="25"/>
      <c r="E22" s="197"/>
      <c r="F22" s="25"/>
      <c r="G22" s="25" t="str">
        <f t="shared" si="0"/>
        <v/>
      </c>
      <c r="H22" s="25"/>
      <c r="I22" s="25" t="str">
        <f t="shared" si="1"/>
        <v/>
      </c>
      <c r="J22" s="25" t="str">
        <f t="shared" si="2"/>
        <v/>
      </c>
      <c r="K22" s="199"/>
    </row>
    <row r="23" spans="1:11" ht="15.75" customHeight="1">
      <c r="A23" s="199"/>
      <c r="B23" s="198"/>
      <c r="C23" s="197"/>
      <c r="D23" s="25"/>
      <c r="E23" s="197"/>
      <c r="F23" s="25"/>
      <c r="G23" s="25" t="str">
        <f t="shared" si="0"/>
        <v/>
      </c>
      <c r="H23" s="25"/>
      <c r="I23" s="25" t="str">
        <f t="shared" si="1"/>
        <v/>
      </c>
      <c r="J23" s="25" t="str">
        <f t="shared" si="2"/>
        <v/>
      </c>
      <c r="K23" s="199"/>
    </row>
    <row r="24" spans="1:11" ht="15.75" customHeight="1">
      <c r="A24" s="199"/>
      <c r="B24" s="198"/>
      <c r="C24" s="197"/>
      <c r="D24" s="25"/>
      <c r="E24" s="197"/>
      <c r="F24" s="25"/>
      <c r="G24" s="25" t="str">
        <f t="shared" si="0"/>
        <v/>
      </c>
      <c r="H24" s="25"/>
      <c r="I24" s="25" t="str">
        <f t="shared" si="1"/>
        <v/>
      </c>
      <c r="J24" s="25" t="str">
        <f t="shared" si="2"/>
        <v/>
      </c>
      <c r="K24" s="199"/>
    </row>
    <row r="25" spans="1:11" ht="15.75" customHeight="1">
      <c r="A25" s="199"/>
      <c r="B25" s="198"/>
      <c r="C25" s="197"/>
      <c r="D25" s="25"/>
      <c r="E25" s="197"/>
      <c r="F25" s="25"/>
      <c r="G25" s="25" t="str">
        <f t="shared" si="0"/>
        <v/>
      </c>
      <c r="H25" s="25"/>
      <c r="I25" s="25" t="str">
        <f t="shared" si="1"/>
        <v/>
      </c>
      <c r="J25" s="25" t="str">
        <f t="shared" si="2"/>
        <v/>
      </c>
      <c r="K25" s="199"/>
    </row>
    <row r="26" spans="1:11" ht="15.75" customHeight="1">
      <c r="A26" s="199"/>
      <c r="B26" s="198"/>
      <c r="C26" s="197"/>
      <c r="D26" s="25"/>
      <c r="E26" s="197"/>
      <c r="F26" s="25"/>
      <c r="G26" s="25"/>
      <c r="H26" s="25"/>
      <c r="I26" s="25" t="str">
        <f t="shared" si="1"/>
        <v/>
      </c>
      <c r="J26" s="25" t="str">
        <f t="shared" si="2"/>
        <v/>
      </c>
      <c r="K26" s="199"/>
    </row>
    <row r="27" spans="1:11" ht="15.75" customHeight="1">
      <c r="A27" s="398" t="s">
        <v>227</v>
      </c>
      <c r="B27" s="399"/>
      <c r="C27" s="199"/>
      <c r="D27" s="25"/>
      <c r="E27" s="197"/>
      <c r="F27" s="25">
        <f>SUM(F5:F26)</f>
        <v>0</v>
      </c>
      <c r="G27" s="25">
        <f>SUM(G5:G26)</f>
        <v>0</v>
      </c>
      <c r="H27" s="25">
        <f>SUM(H5:H26)</f>
        <v>0</v>
      </c>
      <c r="I27" s="25">
        <f>SUM(I5:I26)</f>
        <v>0</v>
      </c>
      <c r="J27" s="25" t="str">
        <f>IF(G27=0,"",I27/G27*100)</f>
        <v/>
      </c>
      <c r="K27" s="199"/>
    </row>
    <row r="28" spans="1:11" ht="15.75" customHeight="1">
      <c r="A28" s="28" t="str">
        <f>'表3-1货币汇总表'!A23</f>
        <v>被评估单位（或产权持有单位）
填表人：</v>
      </c>
      <c r="B28" s="28"/>
      <c r="C28" s="56" t="s">
        <v>228</v>
      </c>
      <c r="D28" s="28"/>
      <c r="F28" s="29" t="str">
        <f>'表3-1货币汇总表'!E23</f>
        <v>资产评估专业人员：邓晓川、张文斌</v>
      </c>
      <c r="G28" s="29"/>
      <c r="H28" s="29"/>
      <c r="I28" s="29"/>
      <c r="J28" s="29"/>
      <c r="K28" s="29"/>
    </row>
    <row r="29" spans="1:11" ht="15.75" customHeight="1">
      <c r="A29" s="28" t="str">
        <f>'表3-1货币汇总表'!A24</f>
        <v>填表日期：2024年12月5日</v>
      </c>
      <c r="B29" s="28"/>
      <c r="C29" s="28"/>
      <c r="D29" s="28"/>
    </row>
  </sheetData>
  <mergeCells count="4">
    <mergeCell ref="A1:K1"/>
    <mergeCell ref="A2:K2"/>
    <mergeCell ref="I3:K3"/>
    <mergeCell ref="A27:B27"/>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Roman,常规"3-1-1
&amp;"宋体,常规"共&amp;"Times New Roman,常规"&amp;N&amp;"宋体,常规"页第&amp;"Times New Roman,常规"&amp;P&amp;"宋体,常规"页</oddHeader>
  </headerFooter>
</worksheet>
</file>

<file path=xl/worksheets/sheet90.xml><?xml version="1.0" encoding="utf-8"?>
<worksheet xmlns="http://schemas.openxmlformats.org/spreadsheetml/2006/main" xmlns:r="http://schemas.openxmlformats.org/officeDocument/2006/relationships">
  <sheetPr codeName="Sheet76">
    <pageSetUpPr fitToPage="1"/>
  </sheetPr>
  <dimension ref="A1:H29"/>
  <sheetViews>
    <sheetView workbookViewId="0">
      <pane xSplit="4" ySplit="4" topLeftCell="E14" activePane="bottomRight" state="frozen"/>
      <selection sqref="A1:I1"/>
      <selection pane="topRight" sqref="A1:I1"/>
      <selection pane="bottomLeft" sqref="A1:I1"/>
      <selection pane="bottomRight" sqref="A1:I1"/>
    </sheetView>
  </sheetViews>
  <sheetFormatPr defaultColWidth="9" defaultRowHeight="15.75" customHeight="1"/>
  <cols>
    <col min="1" max="1" width="6.09765625" style="13" customWidth="1"/>
    <col min="2" max="2" width="30.3984375" style="13" customWidth="1"/>
    <col min="3" max="3" width="12" style="14" customWidth="1"/>
    <col min="4" max="4" width="17.09765625" style="13" customWidth="1"/>
    <col min="5" max="6" width="16.5" style="13" customWidth="1"/>
    <col min="7" max="7" width="18.8984375" style="13" customWidth="1"/>
    <col min="8" max="8" width="21.69921875" style="13" customWidth="1"/>
    <col min="9" max="16384" width="9" style="13"/>
  </cols>
  <sheetData>
    <row r="1" spans="1:8" s="11" customFormat="1" ht="30" customHeight="1">
      <c r="A1" s="400" t="s">
        <v>798</v>
      </c>
      <c r="B1" s="403"/>
      <c r="C1" s="403"/>
      <c r="D1" s="403"/>
      <c r="E1" s="403"/>
      <c r="F1" s="403"/>
      <c r="G1" s="403"/>
      <c r="H1" s="403"/>
    </row>
    <row r="2" spans="1:8" ht="14.1" customHeight="1">
      <c r="A2" s="387" t="str">
        <f>'6-6递延所得税负债'!A2:G2</f>
        <v>评估基准日：2024年12月5日</v>
      </c>
      <c r="B2" s="387"/>
      <c r="C2" s="387"/>
      <c r="D2" s="387"/>
      <c r="E2" s="387"/>
      <c r="F2" s="387"/>
      <c r="G2" s="387"/>
      <c r="H2" s="401"/>
    </row>
    <row r="3" spans="1:8" ht="15.75" customHeight="1">
      <c r="A3" s="16" t="str">
        <f>'6-6递延所得税负债'!A3</f>
        <v>被评估单位（或产权持有人）：攀枝花市尚亿科技有限责任公司</v>
      </c>
      <c r="H3" s="17" t="s">
        <v>151</v>
      </c>
    </row>
    <row r="4" spans="1:8" s="12" customFormat="1" ht="15.75" customHeight="1">
      <c r="A4" s="18" t="s">
        <v>152</v>
      </c>
      <c r="B4" s="18" t="s">
        <v>280</v>
      </c>
      <c r="C4" s="19" t="s">
        <v>288</v>
      </c>
      <c r="D4" s="18" t="s">
        <v>361</v>
      </c>
      <c r="E4" s="20" t="str">
        <f>'6-6递延所得税负债'!D4</f>
        <v>账面价值</v>
      </c>
      <c r="F4" s="20" t="str">
        <f>'6-6递延所得税负债'!E4</f>
        <v>申报价值</v>
      </c>
      <c r="G4" s="18" t="s">
        <v>118</v>
      </c>
      <c r="H4" s="18" t="s">
        <v>212</v>
      </c>
    </row>
    <row r="5" spans="1:8" ht="15.75" customHeight="1">
      <c r="A5" s="21"/>
      <c r="B5" s="22"/>
      <c r="C5" s="23"/>
      <c r="D5" s="21"/>
      <c r="E5" s="24"/>
      <c r="F5" s="25" t="str">
        <f t="shared" ref="F5:G26" si="0">IF(E5="","",E5)</f>
        <v/>
      </c>
      <c r="G5" s="25" t="str">
        <f t="shared" si="0"/>
        <v/>
      </c>
      <c r="H5" s="26"/>
    </row>
    <row r="6" spans="1:8" ht="15.75" customHeight="1">
      <c r="A6" s="21"/>
      <c r="B6" s="22"/>
      <c r="C6" s="23"/>
      <c r="D6" s="21"/>
      <c r="E6" s="24"/>
      <c r="F6" s="25" t="str">
        <f t="shared" si="0"/>
        <v/>
      </c>
      <c r="G6" s="25" t="str">
        <f t="shared" si="0"/>
        <v/>
      </c>
      <c r="H6" s="26"/>
    </row>
    <row r="7" spans="1:8" ht="15.75" customHeight="1">
      <c r="A7" s="21"/>
      <c r="B7" s="22"/>
      <c r="C7" s="23"/>
      <c r="D7" s="21"/>
      <c r="E7" s="24"/>
      <c r="F7" s="25" t="str">
        <f t="shared" si="0"/>
        <v/>
      </c>
      <c r="G7" s="25" t="str">
        <f t="shared" si="0"/>
        <v/>
      </c>
      <c r="H7" s="26"/>
    </row>
    <row r="8" spans="1:8" ht="15.75" customHeight="1">
      <c r="A8" s="21"/>
      <c r="B8" s="22"/>
      <c r="C8" s="23"/>
      <c r="D8" s="21"/>
      <c r="E8" s="24"/>
      <c r="F8" s="25" t="str">
        <f t="shared" si="0"/>
        <v/>
      </c>
      <c r="G8" s="25" t="str">
        <f t="shared" si="0"/>
        <v/>
      </c>
      <c r="H8" s="26"/>
    </row>
    <row r="9" spans="1:8" ht="15.75" customHeight="1">
      <c r="A9" s="21"/>
      <c r="B9" s="22"/>
      <c r="C9" s="23"/>
      <c r="D9" s="21"/>
      <c r="E9" s="24"/>
      <c r="F9" s="25" t="str">
        <f t="shared" si="0"/>
        <v/>
      </c>
      <c r="G9" s="25" t="str">
        <f t="shared" si="0"/>
        <v/>
      </c>
      <c r="H9" s="26"/>
    </row>
    <row r="10" spans="1:8" ht="15.75" customHeight="1">
      <c r="A10" s="21"/>
      <c r="B10" s="22"/>
      <c r="C10" s="23"/>
      <c r="D10" s="21"/>
      <c r="E10" s="24"/>
      <c r="F10" s="25" t="str">
        <f t="shared" si="0"/>
        <v/>
      </c>
      <c r="G10" s="25" t="str">
        <f t="shared" si="0"/>
        <v/>
      </c>
      <c r="H10" s="26"/>
    </row>
    <row r="11" spans="1:8" ht="15.75" customHeight="1">
      <c r="A11" s="21"/>
      <c r="B11" s="22"/>
      <c r="C11" s="23"/>
      <c r="D11" s="21"/>
      <c r="E11" s="24"/>
      <c r="F11" s="25" t="str">
        <f t="shared" si="0"/>
        <v/>
      </c>
      <c r="G11" s="25" t="str">
        <f t="shared" si="0"/>
        <v/>
      </c>
      <c r="H11" s="26"/>
    </row>
    <row r="12" spans="1:8" ht="15.75" customHeight="1">
      <c r="A12" s="21"/>
      <c r="B12" s="22"/>
      <c r="C12" s="23"/>
      <c r="D12" s="21"/>
      <c r="E12" s="24"/>
      <c r="F12" s="25" t="str">
        <f t="shared" si="0"/>
        <v/>
      </c>
      <c r="G12" s="25" t="str">
        <f t="shared" si="0"/>
        <v/>
      </c>
      <c r="H12" s="26"/>
    </row>
    <row r="13" spans="1:8" ht="15.75" customHeight="1">
      <c r="A13" s="21"/>
      <c r="B13" s="22"/>
      <c r="C13" s="23"/>
      <c r="D13" s="21"/>
      <c r="E13" s="24"/>
      <c r="F13" s="25" t="str">
        <f t="shared" si="0"/>
        <v/>
      </c>
      <c r="G13" s="25" t="str">
        <f t="shared" si="0"/>
        <v/>
      </c>
      <c r="H13" s="26"/>
    </row>
    <row r="14" spans="1:8" ht="15.75" customHeight="1">
      <c r="A14" s="21"/>
      <c r="B14" s="22"/>
      <c r="C14" s="23"/>
      <c r="D14" s="21"/>
      <c r="E14" s="24"/>
      <c r="F14" s="25" t="str">
        <f t="shared" si="0"/>
        <v/>
      </c>
      <c r="G14" s="25" t="str">
        <f t="shared" si="0"/>
        <v/>
      </c>
      <c r="H14" s="26"/>
    </row>
    <row r="15" spans="1:8" ht="15.75" customHeight="1">
      <c r="A15" s="21"/>
      <c r="B15" s="22"/>
      <c r="C15" s="23"/>
      <c r="D15" s="21"/>
      <c r="E15" s="24"/>
      <c r="F15" s="25" t="str">
        <f t="shared" si="0"/>
        <v/>
      </c>
      <c r="G15" s="25" t="str">
        <f t="shared" si="0"/>
        <v/>
      </c>
      <c r="H15" s="26"/>
    </row>
    <row r="16" spans="1:8" ht="15.75" customHeight="1">
      <c r="A16" s="21"/>
      <c r="B16" s="22"/>
      <c r="C16" s="23"/>
      <c r="D16" s="21"/>
      <c r="E16" s="24"/>
      <c r="F16" s="25" t="str">
        <f t="shared" si="0"/>
        <v/>
      </c>
      <c r="G16" s="25" t="str">
        <f t="shared" si="0"/>
        <v/>
      </c>
      <c r="H16" s="26"/>
    </row>
    <row r="17" spans="1:8" ht="15.75" customHeight="1">
      <c r="A17" s="21"/>
      <c r="B17" s="22"/>
      <c r="C17" s="23"/>
      <c r="D17" s="21"/>
      <c r="E17" s="24"/>
      <c r="F17" s="25" t="str">
        <f t="shared" si="0"/>
        <v/>
      </c>
      <c r="G17" s="25" t="str">
        <f t="shared" si="0"/>
        <v/>
      </c>
      <c r="H17" s="26"/>
    </row>
    <row r="18" spans="1:8" ht="15.75" customHeight="1">
      <c r="A18" s="21"/>
      <c r="B18" s="22"/>
      <c r="C18" s="23"/>
      <c r="D18" s="21"/>
      <c r="E18" s="24"/>
      <c r="F18" s="25" t="str">
        <f t="shared" si="0"/>
        <v/>
      </c>
      <c r="G18" s="25" t="str">
        <f t="shared" si="0"/>
        <v/>
      </c>
      <c r="H18" s="26"/>
    </row>
    <row r="19" spans="1:8" ht="15.75" customHeight="1">
      <c r="A19" s="21"/>
      <c r="B19" s="22"/>
      <c r="C19" s="23"/>
      <c r="D19" s="21"/>
      <c r="E19" s="24"/>
      <c r="F19" s="25" t="str">
        <f t="shared" si="0"/>
        <v/>
      </c>
      <c r="G19" s="25" t="str">
        <f t="shared" si="0"/>
        <v/>
      </c>
      <c r="H19" s="26"/>
    </row>
    <row r="20" spans="1:8" ht="15.75" customHeight="1">
      <c r="A20" s="21"/>
      <c r="B20" s="22"/>
      <c r="C20" s="23"/>
      <c r="D20" s="21"/>
      <c r="E20" s="24"/>
      <c r="F20" s="25" t="str">
        <f t="shared" si="0"/>
        <v/>
      </c>
      <c r="G20" s="25" t="str">
        <f t="shared" si="0"/>
        <v/>
      </c>
      <c r="H20" s="26"/>
    </row>
    <row r="21" spans="1:8" ht="15.75" customHeight="1">
      <c r="A21" s="21"/>
      <c r="B21" s="22"/>
      <c r="C21" s="23"/>
      <c r="D21" s="21"/>
      <c r="E21" s="24"/>
      <c r="F21" s="25" t="str">
        <f t="shared" si="0"/>
        <v/>
      </c>
      <c r="G21" s="25" t="str">
        <f t="shared" si="0"/>
        <v/>
      </c>
      <c r="H21" s="26"/>
    </row>
    <row r="22" spans="1:8" ht="15.75" customHeight="1">
      <c r="A22" s="21"/>
      <c r="B22" s="22"/>
      <c r="C22" s="23"/>
      <c r="D22" s="21"/>
      <c r="E22" s="24"/>
      <c r="F22" s="25" t="str">
        <f t="shared" si="0"/>
        <v/>
      </c>
      <c r="G22" s="25" t="str">
        <f t="shared" si="0"/>
        <v/>
      </c>
      <c r="H22" s="26"/>
    </row>
    <row r="23" spans="1:8" ht="15.75" customHeight="1">
      <c r="A23" s="21"/>
      <c r="B23" s="22"/>
      <c r="C23" s="23"/>
      <c r="D23" s="21"/>
      <c r="E23" s="24"/>
      <c r="F23" s="25" t="str">
        <f t="shared" si="0"/>
        <v/>
      </c>
      <c r="G23" s="25" t="str">
        <f t="shared" si="0"/>
        <v/>
      </c>
      <c r="H23" s="26"/>
    </row>
    <row r="24" spans="1:8" ht="15.75" customHeight="1">
      <c r="A24" s="21"/>
      <c r="B24" s="22"/>
      <c r="C24" s="23"/>
      <c r="D24" s="21"/>
      <c r="E24" s="24"/>
      <c r="F24" s="25" t="str">
        <f t="shared" si="0"/>
        <v/>
      </c>
      <c r="G24" s="25" t="str">
        <f t="shared" si="0"/>
        <v/>
      </c>
      <c r="H24" s="26"/>
    </row>
    <row r="25" spans="1:8" ht="15.75" customHeight="1">
      <c r="A25" s="21"/>
      <c r="B25" s="22"/>
      <c r="C25" s="23"/>
      <c r="D25" s="21"/>
      <c r="E25" s="24"/>
      <c r="F25" s="25" t="str">
        <f t="shared" si="0"/>
        <v/>
      </c>
      <c r="G25" s="25" t="str">
        <f t="shared" si="0"/>
        <v/>
      </c>
      <c r="H25" s="26"/>
    </row>
    <row r="26" spans="1:8" ht="15.75" customHeight="1">
      <c r="A26" s="21"/>
      <c r="B26" s="22"/>
      <c r="C26" s="23"/>
      <c r="D26" s="21"/>
      <c r="E26" s="24"/>
      <c r="F26" s="25" t="str">
        <f t="shared" si="0"/>
        <v/>
      </c>
      <c r="G26" s="25" t="str">
        <f t="shared" si="0"/>
        <v/>
      </c>
      <c r="H26" s="26"/>
    </row>
    <row r="27" spans="1:8" ht="15.75" customHeight="1">
      <c r="A27" s="393" t="s">
        <v>283</v>
      </c>
      <c r="B27" s="413"/>
      <c r="C27" s="23"/>
      <c r="D27" s="21"/>
      <c r="E27" s="24">
        <f>SUM(E5:E26)</f>
        <v>0</v>
      </c>
      <c r="F27" s="24">
        <f>SUM(F5:F26)</f>
        <v>0</v>
      </c>
      <c r="G27" s="24">
        <f>SUM(G5:G26)</f>
        <v>0</v>
      </c>
      <c r="H27" s="26"/>
    </row>
    <row r="28" spans="1:8" ht="15.75" customHeight="1">
      <c r="A28" s="28" t="str">
        <f>'6-6递延所得税负债'!A28</f>
        <v>被评估单位（或产权持有单位）
填表人：</v>
      </c>
      <c r="B28" s="28"/>
      <c r="D28" s="28"/>
      <c r="E28" s="29" t="str">
        <f>'6-6递延所得税负债'!F28</f>
        <v>资产评估专业人员：邓晓川、张文斌</v>
      </c>
      <c r="F28" s="29"/>
      <c r="G28" s="30"/>
      <c r="H28" s="30"/>
    </row>
    <row r="29" spans="1:8" ht="15.75" customHeight="1">
      <c r="A29" s="28" t="str">
        <f>'6-6递延所得税负债'!A29</f>
        <v>填表日期：2024年12月5日</v>
      </c>
      <c r="B29" s="28"/>
      <c r="D29" s="28"/>
    </row>
  </sheetData>
  <mergeCells count="3">
    <mergeCell ref="A1:H1"/>
    <mergeCell ref="A2:H2"/>
    <mergeCell ref="A27:B27"/>
  </mergeCells>
  <phoneticPr fontId="19" type="noConversion"/>
  <printOptions horizontalCentered="1"/>
  <pageMargins left="0.39370078740157499" right="0.39370078740157499" top="0.86614173228346403" bottom="0.86614173228346403" header="1.0629921259842501" footer="0.511811023622047"/>
  <pageSetup paperSize="9" fitToHeight="0" orientation="landscape"/>
  <headerFooter scaleWithDoc="0">
    <oddHeader>&amp;R&amp;"宋体,常规"&amp;10表&amp;"Times New Roman,常规"6-7
&amp;"宋体,常规"共&amp;"Times New Roman,常规"&amp;N&amp;"宋体,常规"页第&amp;"Times New Roman,常规"&amp;P&amp;"宋体,常规"页</oddHeader>
  </headerFooter>
</worksheet>
</file>

<file path=xl/worksheets/sheet91.xml><?xml version="1.0" encoding="utf-8"?>
<worksheet xmlns="http://schemas.openxmlformats.org/spreadsheetml/2006/main" xmlns:r="http://schemas.openxmlformats.org/officeDocument/2006/relationships">
  <sheetPr codeName="Sheet78"/>
  <dimension ref="A1:C26"/>
  <sheetViews>
    <sheetView showFormulas="1" workbookViewId="0">
      <selection activeCell="C1" sqref="C1"/>
    </sheetView>
  </sheetViews>
  <sheetFormatPr defaultColWidth="8.19921875" defaultRowHeight="13.2"/>
  <cols>
    <col min="1" max="1" width="26.8984375" style="1" customWidth="1"/>
    <col min="2" max="2" width="1.19921875" style="1" customWidth="1"/>
    <col min="3" max="3" width="28.8984375" style="1" customWidth="1"/>
    <col min="4" max="16384" width="8.19921875" style="1"/>
  </cols>
  <sheetData>
    <row r="1" spans="1:3" ht="15.6">
      <c r="A1" t="s">
        <v>23</v>
      </c>
    </row>
    <row r="2" spans="1:3">
      <c r="A2" s="2" t="s">
        <v>799</v>
      </c>
    </row>
    <row r="3" spans="1:3">
      <c r="A3" s="3" t="s">
        <v>800</v>
      </c>
      <c r="C3" s="4" t="s">
        <v>801</v>
      </c>
    </row>
    <row r="4" spans="1:3">
      <c r="A4" s="3">
        <v>3</v>
      </c>
    </row>
    <row r="7" spans="1:3">
      <c r="A7" s="5" t="s">
        <v>802</v>
      </c>
    </row>
    <row r="8" spans="1:3">
      <c r="A8" s="6" t="s">
        <v>803</v>
      </c>
    </row>
    <row r="9" spans="1:3">
      <c r="A9" s="7" t="s">
        <v>804</v>
      </c>
    </row>
    <row r="10" spans="1:3">
      <c r="A10" s="6" t="s">
        <v>805</v>
      </c>
    </row>
    <row r="11" spans="1:3">
      <c r="A11" s="8" t="s">
        <v>806</v>
      </c>
    </row>
    <row r="14" spans="1:3">
      <c r="A14" s="4" t="s">
        <v>807</v>
      </c>
    </row>
    <row r="17" spans="1:3">
      <c r="C17" s="4" t="s">
        <v>808</v>
      </c>
    </row>
    <row r="20" spans="1:3">
      <c r="A20" s="9" t="s">
        <v>809</v>
      </c>
    </row>
    <row r="26" spans="1:3">
      <c r="C26" s="10" t="s">
        <v>810</v>
      </c>
    </row>
  </sheetData>
  <sheetProtection password="8863" sheet="1" objects="1"/>
  <phoneticPr fontId="19"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7" master=""/>
  <rangeList sheetStid="138" master=""/>
  <rangeList sheetStid="158" master=""/>
  <rangeList sheetStid="160" master="">
    <arrUserId title="区域14" rangeCreator="" othersAccessPermission="edit"/>
    <arrUserId title="区域12" rangeCreator="" othersAccessPermission="edit"/>
    <arrUserId title="区域11" rangeCreator="" othersAccessPermission="edit"/>
    <arrUserId title="区域10" rangeCreator="" othersAccessPermission="edit"/>
    <arrUserId title="区域9" rangeCreator="" othersAccessPermission="edit"/>
    <arrUserId title="区域8" rangeCreator="" othersAccessPermission="edit"/>
    <arrUserId title="区域7" rangeCreator="" othersAccessPermission="edit"/>
    <arrUserId title="区域6" rangeCreator="" othersAccessPermission="edit"/>
    <arrUserId title="区域5" rangeCreator="" othersAccessPermission="edit"/>
    <arrUserId title="区域3" rangeCreator="" othersAccessPermission="edit"/>
    <arrUserId title="区域1" rangeCreator="" othersAccessPermission="edit"/>
    <arrUserId title="区域13" rangeCreator="" othersAccessPermission="edit"/>
  </rangeList>
  <rangeList sheetStid="1" master=""/>
  <rangeList sheetStid="2" master=""/>
  <rangeList sheetStid="3" master=""/>
  <rangeList sheetStid="157" master=""/>
  <rangeList sheetStid="4" master=""/>
  <rangeList sheetStid="5" master=""/>
  <rangeList sheetStid="6" master=""/>
  <rangeList sheetStid="7" master=""/>
  <rangeList sheetStid="8" master=""/>
  <rangeList sheetStid="9" master=""/>
  <rangeList sheetStid="121" master=""/>
  <rangeList sheetStid="98" master=""/>
  <rangeList sheetStid="11" master=""/>
  <rangeList sheetStid="14" master=""/>
  <rangeList sheetStid="13" master=""/>
  <rangeList sheetStid="12" master=""/>
  <rangeList sheetStid="16" master=""/>
  <rangeList sheetStid="17" master=""/>
  <rangeList sheetStid="19" master=""/>
  <rangeList sheetStid="18" master=""/>
  <rangeList sheetStid="20" master=""/>
  <rangeList sheetStid="100" master=""/>
  <rangeList sheetStid="23" master=""/>
  <rangeList sheetStid="99" master=""/>
  <rangeList sheetStid="116" master=""/>
  <rangeList sheetStid="26" master=""/>
  <rangeList sheetStid="31" master=""/>
  <rangeList sheetStid="32" master=""/>
  <rangeList sheetStid="150" master=""/>
  <rangeList sheetStid="33" master=""/>
  <rangeList sheetStid="34" master=""/>
  <rangeList sheetStid="35" master=""/>
  <rangeList sheetStid="123" master=""/>
  <rangeList sheetStid="124" master=""/>
  <rangeList sheetStid="127" master=""/>
  <rangeList sheetStid="36" master=""/>
  <rangeList sheetStid="126" master=""/>
  <rangeList sheetStid="154" master=""/>
  <rangeList sheetStid="156" master=""/>
  <rangeList sheetStid="155" master=""/>
  <rangeList sheetStid="37" master=""/>
  <rangeList sheetStid="38" master=""/>
  <rangeList sheetStid="39" master=""/>
  <rangeList sheetStid="40" master=""/>
  <rangeList sheetStid="41" master=""/>
  <rangeList sheetStid="42" master=""/>
  <rangeList sheetStid="43" master=""/>
  <rangeList sheetStid="120" master=""/>
  <rangeList sheetStid="162" master=""/>
  <rangeList sheetStid="128" master=""/>
  <rangeList sheetStid="45" master=""/>
  <rangeList sheetStid="46" master=""/>
  <rangeList sheetStid="44" master=""/>
  <rangeList sheetStid="47" master=""/>
  <rangeList sheetStid="129" master=""/>
  <rangeList sheetStid="130" master=""/>
  <rangeList sheetStid="131" master=""/>
  <rangeList sheetStid="49" master=""/>
  <rangeList sheetStid="152" master=""/>
  <rangeList sheetStid="50" master=""/>
  <rangeList sheetStid="151" master=""/>
  <rangeList sheetStid="133" master=""/>
  <rangeList sheetStid="52" master=""/>
  <rangeList sheetStid="54" master=""/>
  <rangeList sheetStid="53" master=""/>
  <rangeList sheetStid="55" master=""/>
  <rangeList sheetStid="56" master=""/>
  <rangeList sheetStid="134" master=""/>
  <rangeList sheetStid="57" master=""/>
  <rangeList sheetStid="58" master=""/>
  <rangeList sheetStid="59" master=""/>
  <rangeList sheetStid="62" master=""/>
  <rangeList sheetStid="64" master=""/>
  <rangeList sheetStid="135" master=""/>
  <rangeList sheetStid="65" master=""/>
  <rangeList sheetStid="61" master=""/>
  <rangeList sheetStid="68" master=""/>
  <rangeList sheetStid="69" master=""/>
  <rangeList sheetStid="70" master=""/>
  <rangeList sheetStid="71" master=""/>
  <rangeList sheetStid="110" master=""/>
  <rangeList sheetStid="73" master=""/>
  <rangeList sheetStid="111" master=""/>
  <rangeList sheetStid="136" master=""/>
  <rangeList sheetStid="76" master=""/>
  <rangeList sheetStid="96" master=""/>
  <rangeList sheetStid="78"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90</vt:i4>
      </vt:variant>
      <vt:variant>
        <vt:lpstr>命名范围</vt:lpstr>
      </vt:variant>
      <vt:variant>
        <vt:i4>153</vt:i4>
      </vt:variant>
    </vt:vector>
  </HeadingPairs>
  <TitlesOfParts>
    <vt:vector size="243" baseType="lpstr">
      <vt:lpstr>MTXDTQ</vt:lpstr>
      <vt:lpstr>资产负债表</vt:lpstr>
      <vt:lpstr>特别说明</vt:lpstr>
      <vt:lpstr>封面</vt:lpstr>
      <vt:lpstr>1-汇总表</vt:lpstr>
      <vt:lpstr>2-分类汇总</vt:lpstr>
      <vt:lpstr>3-流动汇总</vt:lpstr>
      <vt:lpstr>表3-1货币汇总表</vt:lpstr>
      <vt:lpstr>3-1-1现金</vt:lpstr>
      <vt:lpstr>3-1-2银行存款</vt:lpstr>
      <vt:lpstr>3-1-3其他货币资金</vt:lpstr>
      <vt:lpstr>3-2交易性金融资产汇总</vt:lpstr>
      <vt:lpstr>3-2-1交易性-股票</vt:lpstr>
      <vt:lpstr>3-2-2交易性-债券</vt:lpstr>
      <vt:lpstr>3-2-3交易性-基金</vt:lpstr>
      <vt:lpstr>3-3应收票据</vt:lpstr>
      <vt:lpstr>3-4应收账款</vt:lpstr>
      <vt:lpstr>3-5预付账款</vt:lpstr>
      <vt:lpstr>3-6应收利息</vt:lpstr>
      <vt:lpstr>3-7应收股利</vt:lpstr>
      <vt:lpstr>3-8其他应收款</vt:lpstr>
      <vt:lpstr>3-9存货汇总</vt:lpstr>
      <vt:lpstr>3-9-1材料采购（在途物资）</vt:lpstr>
      <vt:lpstr>3-9-2原材料</vt:lpstr>
      <vt:lpstr>3-9-3在库周转材料</vt:lpstr>
      <vt:lpstr>3-9-4委托加工物资</vt:lpstr>
      <vt:lpstr>3-9-5产成品（库存商品）</vt:lpstr>
      <vt:lpstr>3-9-6在产品（自制半成品）</vt:lpstr>
      <vt:lpstr>3-9-7发出商品</vt:lpstr>
      <vt:lpstr>3-9-8在用周转材料</vt:lpstr>
      <vt:lpstr>3-10一年到期非流动资产</vt:lpstr>
      <vt:lpstr>3-11其他流动资产</vt:lpstr>
      <vt:lpstr>4-非流动资产汇总</vt:lpstr>
      <vt:lpstr>4-1可供出售金融资产汇总</vt:lpstr>
      <vt:lpstr>4-1-1可出售-股票</vt:lpstr>
      <vt:lpstr>4-1-2可出售-债券</vt:lpstr>
      <vt:lpstr>4-1-3可出售-其他</vt:lpstr>
      <vt:lpstr>4-2持有到期投资</vt:lpstr>
      <vt:lpstr>4-3长期应收</vt:lpstr>
      <vt:lpstr>4-4股权投资</vt:lpstr>
      <vt:lpstr>4-5-1投资性房地产</vt:lpstr>
      <vt:lpstr>4-5-2投资性房地产</vt:lpstr>
      <vt:lpstr>4-5-3投资性地产</vt:lpstr>
      <vt:lpstr>4-5-4投资性地产</vt:lpstr>
      <vt:lpstr>4-6资产汇总</vt:lpstr>
      <vt:lpstr>4-6-1房屋建筑物</vt:lpstr>
      <vt:lpstr>4-6-2构筑物</vt:lpstr>
      <vt:lpstr>4-6-3管道沟槽</vt:lpstr>
      <vt:lpstr>4-6-4机器设备</vt:lpstr>
      <vt:lpstr>4-6-5车辆</vt:lpstr>
      <vt:lpstr>4-6-6电子设备</vt:lpstr>
      <vt:lpstr>4-6-7土地</vt:lpstr>
      <vt:lpstr>4-6-8井巷工程</vt:lpstr>
      <vt:lpstr>4-7在建工程汇总</vt:lpstr>
      <vt:lpstr>4-7-1在建（土建）</vt:lpstr>
      <vt:lpstr>4-7-2在建（设备）</vt:lpstr>
      <vt:lpstr>4-8工程物资</vt:lpstr>
      <vt:lpstr>4-9固定资产清理</vt:lpstr>
      <vt:lpstr>4-10生物资产（苗木）</vt:lpstr>
      <vt:lpstr>4-11油气资产</vt:lpstr>
      <vt:lpstr>4-12无形资产汇总</vt:lpstr>
      <vt:lpstr>4-12-1无形-土地</vt:lpstr>
      <vt:lpstr>4-12-2无形-矿业权</vt:lpstr>
      <vt:lpstr>4-12-3无形-其他</vt:lpstr>
      <vt:lpstr>4-13开发支出</vt:lpstr>
      <vt:lpstr>4-14商誉</vt:lpstr>
      <vt:lpstr>4-15长期待摊费用</vt:lpstr>
      <vt:lpstr>4-16递延所得税资产</vt:lpstr>
      <vt:lpstr>4-17其他非流动资产</vt:lpstr>
      <vt:lpstr>5-流动负债汇总</vt:lpstr>
      <vt:lpstr>5-1短期借款</vt:lpstr>
      <vt:lpstr>5-2交易性金融负债</vt:lpstr>
      <vt:lpstr>5-3应付票据</vt:lpstr>
      <vt:lpstr>5-4应付账款</vt:lpstr>
      <vt:lpstr>5-5预收账款</vt:lpstr>
      <vt:lpstr>5-6职工薪酬</vt:lpstr>
      <vt:lpstr>5-7应交税费</vt:lpstr>
      <vt:lpstr>5-8应付利息</vt:lpstr>
      <vt:lpstr>5-9应付股利（利润）</vt:lpstr>
      <vt:lpstr>5-10其他应付款</vt:lpstr>
      <vt:lpstr>5-11一年到期非流动负债</vt:lpstr>
      <vt:lpstr>5-12其他流动负债</vt:lpstr>
      <vt:lpstr>6-非流动负债汇总 </vt:lpstr>
      <vt:lpstr>6-1长期借款</vt:lpstr>
      <vt:lpstr>6-2应付债券</vt:lpstr>
      <vt:lpstr>6-3长期应付款</vt:lpstr>
      <vt:lpstr>6-4专项应付款</vt:lpstr>
      <vt:lpstr>6-5预计负债</vt:lpstr>
      <vt:lpstr>6-6递延所得税负债</vt:lpstr>
      <vt:lpstr>6-7其他非流动负债</vt:lpstr>
      <vt:lpstr>'1-汇总表'!Print_Area</vt:lpstr>
      <vt:lpstr>'2-分类汇总'!Print_Area</vt:lpstr>
      <vt:lpstr>'3-10一年到期非流动资产'!Print_Area</vt:lpstr>
      <vt:lpstr>'3-11其他流动资产'!Print_Area</vt:lpstr>
      <vt:lpstr>'3-1-1现金'!Print_Area</vt:lpstr>
      <vt:lpstr>'3-1-2银行存款'!Print_Area</vt:lpstr>
      <vt:lpstr>'3-1-3其他货币资金'!Print_Area</vt:lpstr>
      <vt:lpstr>'3-2-1交易性-股票'!Print_Area</vt:lpstr>
      <vt:lpstr>'3-2-2交易性-债券'!Print_Area</vt:lpstr>
      <vt:lpstr>'3-2-3交易性-基金'!Print_Area</vt:lpstr>
      <vt:lpstr>'3-2交易性金融资产汇总'!Print_Area</vt:lpstr>
      <vt:lpstr>'3-3应收票据'!Print_Area</vt:lpstr>
      <vt:lpstr>'3-4应收账款'!Print_Area</vt:lpstr>
      <vt:lpstr>'3-5预付账款'!Print_Area</vt:lpstr>
      <vt:lpstr>'3-6应收利息'!Print_Area</vt:lpstr>
      <vt:lpstr>'3-7应收股利'!Print_Area</vt:lpstr>
      <vt:lpstr>'3-8其他应收款'!Print_Area</vt:lpstr>
      <vt:lpstr>'3-9-1材料采购（在途物资）'!Print_Area</vt:lpstr>
      <vt:lpstr>'3-9-2原材料'!Print_Area</vt:lpstr>
      <vt:lpstr>'3-9-3在库周转材料'!Print_Area</vt:lpstr>
      <vt:lpstr>'3-9-4委托加工物资'!Print_Area</vt:lpstr>
      <vt:lpstr>'3-9-5产成品（库存商品）'!Print_Area</vt:lpstr>
      <vt:lpstr>'3-9-6在产品（自制半成品）'!Print_Area</vt:lpstr>
      <vt:lpstr>'3-9-7发出商品'!Print_Area</vt:lpstr>
      <vt:lpstr>'3-9-8在用周转材料'!Print_Area</vt:lpstr>
      <vt:lpstr>'3-9存货汇总'!Print_Area</vt:lpstr>
      <vt:lpstr>'4-10生物资产（苗木）'!Print_Area</vt:lpstr>
      <vt:lpstr>'4-1-1可出售-股票'!Print_Area</vt:lpstr>
      <vt:lpstr>'4-11油气资产'!Print_Area</vt:lpstr>
      <vt:lpstr>'4-12-1无形-土地'!Print_Area</vt:lpstr>
      <vt:lpstr>'4-12-2无形-矿业权'!Print_Area</vt:lpstr>
      <vt:lpstr>'4-12-3无形-其他'!Print_Area</vt:lpstr>
      <vt:lpstr>'4-1-2可出售-债券'!Print_Area</vt:lpstr>
      <vt:lpstr>'4-12无形资产汇总'!Print_Area</vt:lpstr>
      <vt:lpstr>'4-13开发支出'!Print_Area</vt:lpstr>
      <vt:lpstr>'4-1-3可出售-其他'!Print_Area</vt:lpstr>
      <vt:lpstr>'4-14商誉'!Print_Area</vt:lpstr>
      <vt:lpstr>'4-15长期待摊费用'!Print_Area</vt:lpstr>
      <vt:lpstr>'4-16递延所得税资产'!Print_Area</vt:lpstr>
      <vt:lpstr>'4-17其他非流动资产'!Print_Area</vt:lpstr>
      <vt:lpstr>'4-1可供出售金融资产汇总'!Print_Area</vt:lpstr>
      <vt:lpstr>'4-2持有到期投资'!Print_Area</vt:lpstr>
      <vt:lpstr>'4-3长期应收'!Print_Area</vt:lpstr>
      <vt:lpstr>'4-4股权投资'!Print_Area</vt:lpstr>
      <vt:lpstr>'4-5-1投资性房地产'!Print_Area</vt:lpstr>
      <vt:lpstr>'4-6-1房屋建筑物'!Print_Area</vt:lpstr>
      <vt:lpstr>'4-6-2构筑物'!Print_Area</vt:lpstr>
      <vt:lpstr>'4-6-3管道沟槽'!Print_Area</vt:lpstr>
      <vt:lpstr>'4-6-4机器设备'!Print_Area</vt:lpstr>
      <vt:lpstr>'4-6-5车辆'!Print_Area</vt:lpstr>
      <vt:lpstr>'4-6-6电子设备'!Print_Area</vt:lpstr>
      <vt:lpstr>'4-6-7土地'!Print_Area</vt:lpstr>
      <vt:lpstr>'4-6资产汇总'!Print_Area</vt:lpstr>
      <vt:lpstr>'4-7-1在建（土建）'!Print_Area</vt:lpstr>
      <vt:lpstr>'4-7-2在建（设备）'!Print_Area</vt:lpstr>
      <vt:lpstr>'4-7在建工程汇总'!Print_Area</vt:lpstr>
      <vt:lpstr>'4-8工程物资'!Print_Area</vt:lpstr>
      <vt:lpstr>'4-9固定资产清理'!Print_Area</vt:lpstr>
      <vt:lpstr>'4-非流动资产汇总'!Print_Area</vt:lpstr>
      <vt:lpstr>'5-10其他应付款'!Print_Area</vt:lpstr>
      <vt:lpstr>'5-11一年到期非流动负债'!Print_Area</vt:lpstr>
      <vt:lpstr>'5-12其他流动负债'!Print_Area</vt:lpstr>
      <vt:lpstr>'5-1短期借款'!Print_Area</vt:lpstr>
      <vt:lpstr>'5-2交易性金融负债'!Print_Area</vt:lpstr>
      <vt:lpstr>'5-3应付票据'!Print_Area</vt:lpstr>
      <vt:lpstr>'5-4应付账款'!Print_Area</vt:lpstr>
      <vt:lpstr>'5-5预收账款'!Print_Area</vt:lpstr>
      <vt:lpstr>'5-6职工薪酬'!Print_Area</vt:lpstr>
      <vt:lpstr>'5-7应交税费'!Print_Area</vt:lpstr>
      <vt:lpstr>'5-8应付利息'!Print_Area</vt:lpstr>
      <vt:lpstr>'5-9应付股利（利润）'!Print_Area</vt:lpstr>
      <vt:lpstr>'5-流动负债汇总'!Print_Area</vt:lpstr>
      <vt:lpstr>'6-1长期借款'!Print_Area</vt:lpstr>
      <vt:lpstr>'6-2应付债券'!Print_Area</vt:lpstr>
      <vt:lpstr>'6-3长期应付款'!Print_Area</vt:lpstr>
      <vt:lpstr>'6-4专项应付款'!Print_Area</vt:lpstr>
      <vt:lpstr>'6-5预计负债'!Print_Area</vt:lpstr>
      <vt:lpstr>'6-6递延所得税负债'!Print_Area</vt:lpstr>
      <vt:lpstr>'6-7其他非流动负债'!Print_Area</vt:lpstr>
      <vt:lpstr>'6-非流动负债汇总 '!Print_Area</vt:lpstr>
      <vt:lpstr>'表3-1货币汇总表'!Print_Area</vt:lpstr>
      <vt:lpstr>'1-汇总表'!Print_Titles</vt:lpstr>
      <vt:lpstr>'2-分类汇总'!Print_Titles</vt:lpstr>
      <vt:lpstr>'3-10一年到期非流动资产'!Print_Titles</vt:lpstr>
      <vt:lpstr>'3-11其他流动资产'!Print_Titles</vt:lpstr>
      <vt:lpstr>'3-1-1现金'!Print_Titles</vt:lpstr>
      <vt:lpstr>'3-1-2银行存款'!Print_Titles</vt:lpstr>
      <vt:lpstr>'3-1-3其他货币资金'!Print_Titles</vt:lpstr>
      <vt:lpstr>'3-2-1交易性-股票'!Print_Titles</vt:lpstr>
      <vt:lpstr>'3-2-2交易性-债券'!Print_Titles</vt:lpstr>
      <vt:lpstr>'3-2-3交易性-基金'!Print_Titles</vt:lpstr>
      <vt:lpstr>'3-2交易性金融资产汇总'!Print_Titles</vt:lpstr>
      <vt:lpstr>'3-3应收票据'!Print_Titles</vt:lpstr>
      <vt:lpstr>'3-4应收账款'!Print_Titles</vt:lpstr>
      <vt:lpstr>'3-5预付账款'!Print_Titles</vt:lpstr>
      <vt:lpstr>'3-6应收利息'!Print_Titles</vt:lpstr>
      <vt:lpstr>'3-7应收股利'!Print_Titles</vt:lpstr>
      <vt:lpstr>'3-8其他应收款'!Print_Titles</vt:lpstr>
      <vt:lpstr>'3-9-1材料采购（在途物资）'!Print_Titles</vt:lpstr>
      <vt:lpstr>'3-9-2原材料'!Print_Titles</vt:lpstr>
      <vt:lpstr>'3-9-3在库周转材料'!Print_Titles</vt:lpstr>
      <vt:lpstr>'3-9-4委托加工物资'!Print_Titles</vt:lpstr>
      <vt:lpstr>'3-9-5产成品（库存商品）'!Print_Titles</vt:lpstr>
      <vt:lpstr>'3-9-6在产品（自制半成品）'!Print_Titles</vt:lpstr>
      <vt:lpstr>'3-9-7发出商品'!Print_Titles</vt:lpstr>
      <vt:lpstr>'3-9-8在用周转材料'!Print_Titles</vt:lpstr>
      <vt:lpstr>'4-10生物资产（苗木）'!Print_Titles</vt:lpstr>
      <vt:lpstr>'4-1-1可出售-股票'!Print_Titles</vt:lpstr>
      <vt:lpstr>'4-11油气资产'!Print_Titles</vt:lpstr>
      <vt:lpstr>'4-12-1无形-土地'!Print_Titles</vt:lpstr>
      <vt:lpstr>'4-12-3无形-其他'!Print_Titles</vt:lpstr>
      <vt:lpstr>'4-1-2可出售-债券'!Print_Titles</vt:lpstr>
      <vt:lpstr>'4-13开发支出'!Print_Titles</vt:lpstr>
      <vt:lpstr>'4-1-3可出售-其他'!Print_Titles</vt:lpstr>
      <vt:lpstr>'4-14商誉'!Print_Titles</vt:lpstr>
      <vt:lpstr>'4-15长期待摊费用'!Print_Titles</vt:lpstr>
      <vt:lpstr>'4-16递延所得税资产'!Print_Titles</vt:lpstr>
      <vt:lpstr>'4-17其他非流动资产'!Print_Titles</vt:lpstr>
      <vt:lpstr>'4-2持有到期投资'!Print_Titles</vt:lpstr>
      <vt:lpstr>'4-3长期应收'!Print_Titles</vt:lpstr>
      <vt:lpstr>'4-4股权投资'!Print_Titles</vt:lpstr>
      <vt:lpstr>'4-5-1投资性房地产'!Print_Titles</vt:lpstr>
      <vt:lpstr>'4-6-1房屋建筑物'!Print_Titles</vt:lpstr>
      <vt:lpstr>'4-6-2构筑物'!Print_Titles</vt:lpstr>
      <vt:lpstr>'4-6-3管道沟槽'!Print_Titles</vt:lpstr>
      <vt:lpstr>'4-6-4机器设备'!Print_Titles</vt:lpstr>
      <vt:lpstr>'4-6-5车辆'!Print_Titles</vt:lpstr>
      <vt:lpstr>'4-6-6电子设备'!Print_Titles</vt:lpstr>
      <vt:lpstr>'4-6-7土地'!Print_Titles</vt:lpstr>
      <vt:lpstr>'4-7-1在建（土建）'!Print_Titles</vt:lpstr>
      <vt:lpstr>'4-7-2在建（设备）'!Print_Titles</vt:lpstr>
      <vt:lpstr>'4-8工程物资'!Print_Titles</vt:lpstr>
      <vt:lpstr>'4-9固定资产清理'!Print_Titles</vt:lpstr>
      <vt:lpstr>'5-10其他应付款'!Print_Titles</vt:lpstr>
      <vt:lpstr>'5-11一年到期非流动负债'!Print_Titles</vt:lpstr>
      <vt:lpstr>'5-12其他流动负债'!Print_Titles</vt:lpstr>
      <vt:lpstr>'5-1短期借款'!Print_Titles</vt:lpstr>
      <vt:lpstr>'5-2交易性金融负债'!Print_Titles</vt:lpstr>
      <vt:lpstr>'5-3应付票据'!Print_Titles</vt:lpstr>
      <vt:lpstr>'5-4应付账款'!Print_Titles</vt:lpstr>
      <vt:lpstr>'5-5预收账款'!Print_Titles</vt:lpstr>
      <vt:lpstr>'5-6职工薪酬'!Print_Titles</vt:lpstr>
      <vt:lpstr>'5-7应交税费'!Print_Titles</vt:lpstr>
      <vt:lpstr>'5-8应付利息'!Print_Titles</vt:lpstr>
      <vt:lpstr>'5-9应付股利（利润）'!Print_Titles</vt:lpstr>
      <vt:lpstr>'6-1长期借款'!Print_Titles</vt:lpstr>
      <vt:lpstr>'6-2应付债券'!Print_Titles</vt:lpstr>
      <vt:lpstr>'6-3长期应付款'!Print_Titles</vt:lpstr>
      <vt:lpstr>'6-4专项应付款'!Print_Titles</vt:lpstr>
      <vt:lpstr>'6-5预计负债'!Print_Titles</vt:lpstr>
      <vt:lpstr>'6-6递延所得税负债'!Print_Titles</vt:lpstr>
      <vt:lpstr>'6-7其他非流动负债'!Print_Titles</vt:lpstr>
      <vt:lpstr>'表3-1货币汇总表'!Print_Titles</vt:lpstr>
    </vt:vector>
  </TitlesOfParts>
  <Company>conqueror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新版通用申报表</dc:title>
  <dc:creator>Seaman</dc:creator>
  <cp:lastModifiedBy>admin</cp:lastModifiedBy>
  <cp:lastPrinted>2024-12-26T02:26:32Z</cp:lastPrinted>
  <dcterms:created xsi:type="dcterms:W3CDTF">1999-04-07T08:44:00Z</dcterms:created>
  <dcterms:modified xsi:type="dcterms:W3CDTF">2024-12-26T02:26:42Z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2CD632283C52447DAAA8213F89E923BD</vt:lpwstr>
  </property>
  <property fmtid="{D5CDD505-2E9C-101B-9397-08002B2CF9AE}" pid="3" name="KSOProductBuildVer">
    <vt:lpwstr>2052-12.1.0.15712</vt:lpwstr>
  </property>
</Properties>
</file>